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D:\SP\Nadzor\Projekti\DRSI Investicije\Podreber\"/>
    </mc:Choice>
  </mc:AlternateContent>
  <xr:revisionPtr revIDLastSave="0" documentId="13_ncr:1_{5141D931-4A8E-4188-8E48-0616E02B775D}" xr6:coauthVersionLast="46" xr6:coauthVersionMax="46" xr10:uidLastSave="{00000000-0000-0000-0000-000000000000}"/>
  <bookViews>
    <workbookView xWindow="-96" yWindow="-96" windowWidth="23232" windowHeight="14592" activeTab="1" xr2:uid="{D2C31631-5119-4632-9EB2-9CD25269C7A6}"/>
  </bookViews>
  <sheets>
    <sheet name="Rekapitulacija" sheetId="10" r:id="rId1"/>
    <sheet name="Cesta" sheetId="6" r:id="rId2"/>
    <sheet name="AP" sheetId="7" r:id="rId3"/>
    <sheet name="Hodnik za pešce" sheetId="1" r:id="rId4"/>
    <sheet name="CR P-1_2019" sheetId="11" r:id="rId5"/>
    <sheet name="CR P-5_2011" sheetId="12" r:id="rId6"/>
  </sheets>
  <definedNames>
    <definedName name="OLE_LINK13" localSheetId="4">'CR P-1_2019'!$C$5</definedName>
    <definedName name="OLE_LINK41" localSheetId="4">'CR P-1_2019'!$C$5</definedName>
    <definedName name="_xlnm.Print_Area" localSheetId="2">AP!$A$1:$E$168</definedName>
    <definedName name="_xlnm.Print_Area" localSheetId="4">'CR P-1_2019'!$A$1:$H$189</definedName>
    <definedName name="_xlnm.Print_Area" localSheetId="5">'CR P-5_2011'!$A$1:$G$390</definedName>
    <definedName name="_xlnm.Print_Titles" localSheetId="4">'CR P-1_2019'!$23:$25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38" i="6" l="1"/>
  <c r="E535" i="6"/>
  <c r="E532" i="6"/>
  <c r="E529" i="6"/>
  <c r="E515" i="6"/>
  <c r="E512" i="6"/>
  <c r="E509" i="6"/>
  <c r="E10" i="10"/>
  <c r="E9" i="10"/>
  <c r="E8" i="10"/>
  <c r="C552" i="6"/>
  <c r="E11" i="1"/>
  <c r="G369" i="12"/>
  <c r="G366" i="12"/>
  <c r="G371" i="12" s="1"/>
  <c r="G357" i="12"/>
  <c r="G359" i="12" s="1"/>
  <c r="G386" i="12" s="1"/>
  <c r="G354" i="12"/>
  <c r="G344" i="12"/>
  <c r="G341" i="12"/>
  <c r="G336" i="12"/>
  <c r="G333" i="12"/>
  <c r="G330" i="12"/>
  <c r="G310" i="12"/>
  <c r="G307" i="12"/>
  <c r="G304" i="12"/>
  <c r="G301" i="12"/>
  <c r="G296" i="12"/>
  <c r="G293" i="12"/>
  <c r="G290" i="12"/>
  <c r="G287" i="12"/>
  <c r="G283" i="12"/>
  <c r="G268" i="12"/>
  <c r="G264" i="12"/>
  <c r="G261" i="12"/>
  <c r="G258" i="12"/>
  <c r="G255" i="12"/>
  <c r="G252" i="12"/>
  <c r="G249" i="12"/>
  <c r="G246" i="12"/>
  <c r="G243" i="12"/>
  <c r="G239" i="12"/>
  <c r="G236" i="12"/>
  <c r="G232" i="12"/>
  <c r="G226" i="12"/>
  <c r="G224" i="12"/>
  <c r="G220" i="12"/>
  <c r="G206" i="12"/>
  <c r="G203" i="12"/>
  <c r="G169" i="12"/>
  <c r="G156" i="12"/>
  <c r="G151" i="12"/>
  <c r="G148" i="12"/>
  <c r="G143" i="12"/>
  <c r="G139" i="12"/>
  <c r="G136" i="12"/>
  <c r="G133" i="12"/>
  <c r="G127" i="12"/>
  <c r="G113" i="12"/>
  <c r="G110" i="12"/>
  <c r="G107" i="12"/>
  <c r="G104" i="12"/>
  <c r="G100" i="12"/>
  <c r="G95" i="12"/>
  <c r="G89" i="12"/>
  <c r="G84" i="12"/>
  <c r="G79" i="12"/>
  <c r="G66" i="12"/>
  <c r="G63" i="12"/>
  <c r="G57" i="12"/>
  <c r="H158" i="11"/>
  <c r="H156" i="11"/>
  <c r="H150" i="11"/>
  <c r="H152" i="11" s="1"/>
  <c r="H185" i="11" s="1"/>
  <c r="H144" i="11"/>
  <c r="H142" i="11"/>
  <c r="H140" i="11"/>
  <c r="H138" i="11"/>
  <c r="H136" i="11"/>
  <c r="H134" i="11"/>
  <c r="H132" i="11"/>
  <c r="H130" i="11"/>
  <c r="H128" i="11"/>
  <c r="H126" i="11"/>
  <c r="H124" i="11"/>
  <c r="H122" i="11"/>
  <c r="H111" i="11"/>
  <c r="H113" i="11" s="1"/>
  <c r="H115" i="11" s="1"/>
  <c r="H174" i="11" s="1"/>
  <c r="H109" i="11"/>
  <c r="H99" i="11"/>
  <c r="H97" i="11"/>
  <c r="H101" i="11" s="1"/>
  <c r="H91" i="11"/>
  <c r="H89" i="11"/>
  <c r="H87" i="11"/>
  <c r="H76" i="11"/>
  <c r="H78" i="11" s="1"/>
  <c r="H69" i="11"/>
  <c r="H67" i="11"/>
  <c r="H60" i="11"/>
  <c r="H58" i="11"/>
  <c r="H56" i="11"/>
  <c r="H46" i="11"/>
  <c r="H43" i="11"/>
  <c r="H36" i="11"/>
  <c r="H34" i="11"/>
  <c r="H32" i="11"/>
  <c r="E140" i="1"/>
  <c r="E72" i="1"/>
  <c r="E62" i="1"/>
  <c r="E33" i="1"/>
  <c r="E35" i="1" s="1"/>
  <c r="E162" i="7"/>
  <c r="E165" i="7" s="1"/>
  <c r="E150" i="7"/>
  <c r="E152" i="7" s="1"/>
  <c r="E141" i="7"/>
  <c r="E143" i="7" s="1"/>
  <c r="E129" i="7"/>
  <c r="E131" i="7" s="1"/>
  <c r="E122" i="7"/>
  <c r="E119" i="7"/>
  <c r="E112" i="7"/>
  <c r="E109" i="7"/>
  <c r="E98" i="7"/>
  <c r="E100" i="7" s="1"/>
  <c r="E91" i="7"/>
  <c r="E93" i="7" s="1"/>
  <c r="E77" i="7"/>
  <c r="E79" i="7" s="1"/>
  <c r="E70" i="7"/>
  <c r="E72" i="7" s="1"/>
  <c r="E63" i="7"/>
  <c r="E33" i="7"/>
  <c r="E561" i="6"/>
  <c r="E555" i="6"/>
  <c r="E544" i="6"/>
  <c r="E541" i="6"/>
  <c r="E521" i="6"/>
  <c r="E518" i="6"/>
  <c r="E501" i="6"/>
  <c r="E498" i="6"/>
  <c r="E495" i="6"/>
  <c r="E492" i="6"/>
  <c r="E471" i="6"/>
  <c r="E468" i="6"/>
  <c r="E465" i="6"/>
  <c r="E462" i="6"/>
  <c r="E456" i="6"/>
  <c r="E453" i="6"/>
  <c r="E450" i="6"/>
  <c r="E443" i="6"/>
  <c r="E431" i="6"/>
  <c r="E428" i="6"/>
  <c r="E425" i="6"/>
  <c r="E422" i="6"/>
  <c r="E419" i="6"/>
  <c r="E416" i="6"/>
  <c r="E393" i="6"/>
  <c r="E390" i="6"/>
  <c r="E387" i="6"/>
  <c r="E369" i="6"/>
  <c r="E363" i="6"/>
  <c r="E357" i="6"/>
  <c r="E350" i="6"/>
  <c r="E347" i="6"/>
  <c r="E335" i="6"/>
  <c r="E332" i="6"/>
  <c r="E329" i="6"/>
  <c r="E326" i="6"/>
  <c r="E290" i="6"/>
  <c r="E284" i="6"/>
  <c r="E245" i="6"/>
  <c r="E208" i="6"/>
  <c r="E191" i="6"/>
  <c r="E184" i="6"/>
  <c r="E181" i="6"/>
  <c r="E174" i="6"/>
  <c r="E164" i="6"/>
  <c r="E161" i="6"/>
  <c r="E155" i="6"/>
  <c r="E146" i="6"/>
  <c r="E124" i="6"/>
  <c r="E103" i="6"/>
  <c r="E100" i="6"/>
  <c r="E97" i="6"/>
  <c r="E94" i="6"/>
  <c r="E75" i="6"/>
  <c r="E72" i="6"/>
  <c r="E56" i="6"/>
  <c r="E43" i="6"/>
  <c r="C121" i="6"/>
  <c r="E121" i="6" s="1"/>
  <c r="C558" i="6"/>
  <c r="E558" i="6" s="1"/>
  <c r="E552" i="6"/>
  <c r="E549" i="6"/>
  <c r="E186" i="6" l="1"/>
  <c r="H146" i="11"/>
  <c r="H184" i="11" s="1"/>
  <c r="H188" i="11" s="1"/>
  <c r="H13" i="11" s="1"/>
  <c r="H93" i="11"/>
  <c r="H71" i="11"/>
  <c r="H62" i="11"/>
  <c r="H48" i="11"/>
  <c r="H38" i="11"/>
  <c r="H50" i="11" s="1"/>
  <c r="H171" i="11" s="1"/>
  <c r="H160" i="11"/>
  <c r="G388" i="12"/>
  <c r="G347" i="12"/>
  <c r="G384" i="12" s="1"/>
  <c r="G270" i="12"/>
  <c r="G382" i="12" s="1"/>
  <c r="G209" i="12"/>
  <c r="G380" i="12" s="1"/>
  <c r="G172" i="12"/>
  <c r="G184" i="12" s="1"/>
  <c r="G116" i="12"/>
  <c r="G182" i="12" s="1"/>
  <c r="G68" i="12"/>
  <c r="G180" i="12" s="1"/>
  <c r="H186" i="11"/>
  <c r="H103" i="11"/>
  <c r="H173" i="11" s="1"/>
  <c r="C526" i="6"/>
  <c r="E526" i="6" s="1"/>
  <c r="C506" i="6"/>
  <c r="E506" i="6" s="1"/>
  <c r="C481" i="6"/>
  <c r="E481" i="6" s="1"/>
  <c r="C474" i="6"/>
  <c r="E474" i="6" s="1"/>
  <c r="C437" i="6"/>
  <c r="E437" i="6" s="1"/>
  <c r="C434" i="6"/>
  <c r="E434" i="6" s="1"/>
  <c r="C413" i="6"/>
  <c r="E413" i="6" s="1"/>
  <c r="C410" i="6"/>
  <c r="E410" i="6" s="1"/>
  <c r="C407" i="6"/>
  <c r="E407" i="6" s="1"/>
  <c r="C404" i="6"/>
  <c r="E404" i="6" s="1"/>
  <c r="C366" i="6"/>
  <c r="E366" i="6" s="1"/>
  <c r="C360" i="6"/>
  <c r="E360" i="6" s="1"/>
  <c r="C376" i="6"/>
  <c r="E376" i="6" s="1"/>
  <c r="C338" i="6"/>
  <c r="E338" i="6" s="1"/>
  <c r="C344" i="6"/>
  <c r="E344" i="6" s="1"/>
  <c r="C341" i="6"/>
  <c r="E341" i="6" s="1"/>
  <c r="C323" i="6"/>
  <c r="E323" i="6" s="1"/>
  <c r="C320" i="6"/>
  <c r="E320" i="6" s="1"/>
  <c r="C313" i="6"/>
  <c r="E313" i="6" s="1"/>
  <c r="C310" i="6"/>
  <c r="E310" i="6" s="1"/>
  <c r="C307" i="6"/>
  <c r="E307" i="6" s="1"/>
  <c r="C304" i="6"/>
  <c r="E304" i="6" s="1"/>
  <c r="C297" i="6"/>
  <c r="E297" i="6" s="1"/>
  <c r="C287" i="6"/>
  <c r="E287" i="6" s="1"/>
  <c r="C268" i="6"/>
  <c r="E268" i="6" s="1"/>
  <c r="C257" i="6"/>
  <c r="E257" i="6" s="1"/>
  <c r="C254" i="6"/>
  <c r="E254" i="6" s="1"/>
  <c r="C242" i="6"/>
  <c r="E242" i="6" s="1"/>
  <c r="E247" i="6" s="1"/>
  <c r="C231" i="6"/>
  <c r="E231" i="6" s="1"/>
  <c r="C228" i="6"/>
  <c r="E228" i="6" s="1"/>
  <c r="C221" i="6"/>
  <c r="E221" i="6" s="1"/>
  <c r="C205" i="6"/>
  <c r="E205" i="6" s="1"/>
  <c r="E210" i="6" s="1"/>
  <c r="C197" i="6"/>
  <c r="E197" i="6" s="1"/>
  <c r="C194" i="6"/>
  <c r="E194" i="6" s="1"/>
  <c r="C171" i="6"/>
  <c r="E171" i="6" s="1"/>
  <c r="C158" i="6"/>
  <c r="E158" i="6" s="1"/>
  <c r="C149" i="6"/>
  <c r="E149" i="6" s="1"/>
  <c r="C140" i="6"/>
  <c r="E140" i="6" s="1"/>
  <c r="C137" i="6"/>
  <c r="E137" i="6" s="1"/>
  <c r="E114" i="6"/>
  <c r="C91" i="6"/>
  <c r="E91" i="6" s="1"/>
  <c r="C88" i="6"/>
  <c r="E88" i="6" s="1"/>
  <c r="C81" i="6"/>
  <c r="E81" i="6" s="1"/>
  <c r="C78" i="6"/>
  <c r="E78" i="6" s="1"/>
  <c r="C69" i="6"/>
  <c r="E69" i="6" s="1"/>
  <c r="C66" i="6"/>
  <c r="E66" i="6" s="1"/>
  <c r="C53" i="6"/>
  <c r="E53" i="6" s="1"/>
  <c r="C50" i="6"/>
  <c r="E50" i="6" s="1"/>
  <c r="C34" i="6"/>
  <c r="E34" i="6" s="1"/>
  <c r="C28" i="6"/>
  <c r="E28" i="6" s="1"/>
  <c r="E259" i="6" l="1"/>
  <c r="E233" i="6"/>
  <c r="E199" i="6"/>
  <c r="H163" i="11"/>
  <c r="H81" i="11"/>
  <c r="H172" i="11" s="1"/>
  <c r="H176" i="11" s="1"/>
  <c r="H12" i="11" s="1"/>
  <c r="H17" i="11" s="1"/>
  <c r="G390" i="12"/>
  <c r="E15" i="12" s="1"/>
  <c r="G187" i="12"/>
  <c r="E13" i="12" s="1"/>
  <c r="E395" i="6"/>
  <c r="E397" i="6" s="1"/>
  <c r="E12" i="6" s="1"/>
  <c r="C137" i="1"/>
  <c r="E137" i="1" s="1"/>
  <c r="E142" i="1" s="1"/>
  <c r="C125" i="1"/>
  <c r="E125" i="1" s="1"/>
  <c r="E127" i="1" s="1"/>
  <c r="C118" i="1"/>
  <c r="E118" i="1" s="1"/>
  <c r="E120" i="1" s="1"/>
  <c r="C109" i="1"/>
  <c r="E109" i="1" s="1"/>
  <c r="E111" i="1" s="1"/>
  <c r="C100" i="1"/>
  <c r="E100" i="1" s="1"/>
  <c r="E102" i="1" s="1"/>
  <c r="C78" i="1"/>
  <c r="E78" i="1" s="1"/>
  <c r="C75" i="1"/>
  <c r="E75" i="1" s="1"/>
  <c r="E80" i="1" s="1"/>
  <c r="C85" i="1"/>
  <c r="E85" i="1" s="1"/>
  <c r="E87" i="1" s="1"/>
  <c r="C65" i="1"/>
  <c r="E65" i="1" s="1"/>
  <c r="E67" i="1" s="1"/>
  <c r="C55" i="1"/>
  <c r="E55" i="1" s="1"/>
  <c r="C52" i="1"/>
  <c r="E52" i="1" s="1"/>
  <c r="C49" i="1"/>
  <c r="E49" i="1" s="1"/>
  <c r="C46" i="1"/>
  <c r="E46" i="1" s="1"/>
  <c r="C26" i="1"/>
  <c r="E26" i="1" s="1"/>
  <c r="E28" i="1" s="1"/>
  <c r="E16" i="7"/>
  <c r="E14" i="7"/>
  <c r="E124" i="7"/>
  <c r="E65" i="7"/>
  <c r="C56" i="7"/>
  <c r="E56" i="7" s="1"/>
  <c r="C53" i="7"/>
  <c r="E53" i="7" s="1"/>
  <c r="C50" i="7"/>
  <c r="E50" i="7" s="1"/>
  <c r="C47" i="7"/>
  <c r="E47" i="7" s="1"/>
  <c r="E35" i="7"/>
  <c r="E37" i="7" s="1"/>
  <c r="E39" i="7" s="1"/>
  <c r="E11" i="7" s="1"/>
  <c r="E483" i="6"/>
  <c r="C459" i="6"/>
  <c r="E459" i="6" s="1"/>
  <c r="C440" i="6"/>
  <c r="E440" i="6" s="1"/>
  <c r="E445" i="6" s="1"/>
  <c r="E378" i="6"/>
  <c r="C281" i="6"/>
  <c r="E281" i="6" s="1"/>
  <c r="C265" i="6"/>
  <c r="E265" i="6" s="1"/>
  <c r="E270" i="6" s="1"/>
  <c r="E223" i="6"/>
  <c r="C152" i="6"/>
  <c r="E152" i="6" s="1"/>
  <c r="C143" i="6"/>
  <c r="E143" i="6" s="1"/>
  <c r="E116" i="6"/>
  <c r="C59" i="6"/>
  <c r="E59" i="6" s="1"/>
  <c r="C31" i="6"/>
  <c r="E31" i="6" s="1"/>
  <c r="E299" i="6"/>
  <c r="E45" i="6"/>
  <c r="E166" i="6" l="1"/>
  <c r="E57" i="1"/>
  <c r="E17" i="12"/>
  <c r="E11" i="10" s="1"/>
  <c r="E58" i="7"/>
  <c r="E81" i="7" s="1"/>
  <c r="E114" i="7"/>
  <c r="E102" i="7"/>
  <c r="E155" i="7"/>
  <c r="E15" i="7" s="1"/>
  <c r="E476" i="6"/>
  <c r="E176" i="6"/>
  <c r="E83" i="6"/>
  <c r="E105" i="6"/>
  <c r="E315" i="6"/>
  <c r="E235" i="6"/>
  <c r="E371" i="6"/>
  <c r="E352" i="6"/>
  <c r="E292" i="6"/>
  <c r="E126" i="6"/>
  <c r="E128" i="6" s="1"/>
  <c r="E563" i="6"/>
  <c r="E14" i="6" s="1"/>
  <c r="E61" i="6"/>
  <c r="E36" i="6"/>
  <c r="E212" i="6" l="1"/>
  <c r="E9" i="6" s="1"/>
  <c r="E134" i="7"/>
  <c r="E13" i="7" s="1"/>
  <c r="E485" i="6"/>
  <c r="E13" i="6" s="1"/>
  <c r="E380" i="6"/>
  <c r="E11" i="6" s="1"/>
  <c r="E107" i="6"/>
  <c r="E130" i="6" s="1"/>
  <c r="E8" i="6" s="1"/>
  <c r="E273" i="6"/>
  <c r="E10" i="6" s="1"/>
  <c r="E39" i="1"/>
  <c r="E6" i="1" s="1"/>
  <c r="E9" i="1"/>
  <c r="E130" i="1"/>
  <c r="E8" i="1" s="1"/>
  <c r="E16" i="6" l="1"/>
  <c r="E7" i="10" s="1"/>
  <c r="E12" i="10" s="1"/>
  <c r="E90" i="1"/>
  <c r="E7" i="1" s="1"/>
  <c r="E13" i="10" l="1"/>
  <c r="E14" i="10" s="1"/>
  <c r="E12" i="7"/>
  <c r="E18" i="7" s="1"/>
  <c r="E15" i="10" l="1"/>
  <c r="E16" i="10" s="1"/>
</calcChain>
</file>

<file path=xl/sharedStrings.xml><?xml version="1.0" encoding="utf-8"?>
<sst xmlns="http://schemas.openxmlformats.org/spreadsheetml/2006/main" count="1404" uniqueCount="702">
  <si>
    <t>m2</t>
  </si>
  <si>
    <t>m3</t>
  </si>
  <si>
    <t>m</t>
  </si>
  <si>
    <t>REKAPITULACIJA</t>
  </si>
  <si>
    <t>Hodnik za pešce</t>
  </si>
  <si>
    <t>PREDDELA</t>
  </si>
  <si>
    <t>ZEMELJSKA DELA</t>
  </si>
  <si>
    <t>VOZIŠČNA KONSTRUKCIJA</t>
  </si>
  <si>
    <t>TUJE STORITVE</t>
  </si>
  <si>
    <t>SKUPAJ GRADBENA DELA</t>
  </si>
  <si>
    <t>Poz.</t>
  </si>
  <si>
    <t>Opis del oz. dobave</t>
  </si>
  <si>
    <t>Količina</t>
  </si>
  <si>
    <t>Skupaj €</t>
  </si>
  <si>
    <t>1.0</t>
  </si>
  <si>
    <t>1.2.</t>
  </si>
  <si>
    <t>ČIŠČENJE TERENA</t>
  </si>
  <si>
    <t>12 112</t>
  </si>
  <si>
    <t>1.2.1.</t>
  </si>
  <si>
    <t>Odstranitev grmovja, dreves, vej in panjev</t>
  </si>
  <si>
    <t>Skupaj odstranitev grmovja, dreves, vej in panjev</t>
  </si>
  <si>
    <t>Porušitev in odstranitev objektov</t>
  </si>
  <si>
    <t>1.2.4.</t>
  </si>
  <si>
    <t>12 498</t>
  </si>
  <si>
    <t>Skupaj porušitev in odstranitev objektov</t>
  </si>
  <si>
    <t>SKUPAJ ČIŠČENJE TERENA</t>
  </si>
  <si>
    <t>SKUPAJ PREDDELA</t>
  </si>
  <si>
    <t>2.0.</t>
  </si>
  <si>
    <t>Izkopi</t>
  </si>
  <si>
    <t>2.1.</t>
  </si>
  <si>
    <t>21 112</t>
  </si>
  <si>
    <t>21 224</t>
  </si>
  <si>
    <t>21 243</t>
  </si>
  <si>
    <t>Široki izkop mehke kamnine – 4. kategorije z nakladanjem in odvozom na gradbeno deponijo;</t>
  </si>
  <si>
    <t>Skupaj izkopi</t>
  </si>
  <si>
    <t>2.2.</t>
  </si>
  <si>
    <t>Planum temeljnih tal</t>
  </si>
  <si>
    <t>Ureditev planuma temeljnih tal zrnate kamnine – 3. kategorije</t>
  </si>
  <si>
    <t>22 113</t>
  </si>
  <si>
    <t>Skupaj planum temeljnih tal</t>
  </si>
  <si>
    <t>2.4.</t>
  </si>
  <si>
    <t>Nasipi in zasipi</t>
  </si>
  <si>
    <t>24 113</t>
  </si>
  <si>
    <t>Dobava in vgraditev pete nasipa in kamnitega materiala 4. kategorije - strojno;</t>
  </si>
  <si>
    <t>24 117</t>
  </si>
  <si>
    <t>Dobava in izdelava nasipa iz zrnate kamnine 3. kategorije;</t>
  </si>
  <si>
    <t>24 119</t>
  </si>
  <si>
    <t>Izdelava nasipa iz izkopanega materiala na gradbišču, kompletna izvedba;</t>
  </si>
  <si>
    <t>Skupaj nasipi in zasipi</t>
  </si>
  <si>
    <t>2.5.</t>
  </si>
  <si>
    <t>Brežine in zelenice</t>
  </si>
  <si>
    <t>25 112</t>
  </si>
  <si>
    <t>Humuziranje brežine brez valjanja, v debelini do 15 cm - strojno iz izkopanega humuza</t>
  </si>
  <si>
    <t>Skupaj brežine in zelenice</t>
  </si>
  <si>
    <t>SKUPAJ ZEMELJSKA DELA</t>
  </si>
  <si>
    <t>3.0.</t>
  </si>
  <si>
    <t>VOZIŠČNE KONSTRUKCIJE</t>
  </si>
  <si>
    <t>3.1.</t>
  </si>
  <si>
    <t>Nosilne plasti</t>
  </si>
  <si>
    <t>3.1.1.</t>
  </si>
  <si>
    <t>Nevezane  nosilne plasti</t>
  </si>
  <si>
    <t>31 131</t>
  </si>
  <si>
    <t>Dobava in izdelava nevezane nosilne plasti enakomerno zrnatega drobljenca iz kamnine v debelini 20 cm;</t>
  </si>
  <si>
    <t>Skupaj nevezane  nosilne plasti</t>
  </si>
  <si>
    <t>3.2.</t>
  </si>
  <si>
    <t>Obrabne plasti</t>
  </si>
  <si>
    <t>3.2.2.</t>
  </si>
  <si>
    <t xml:space="preserve">Vezane asfaltne obrabne in zaporne plasti </t>
  </si>
  <si>
    <t>23 235</t>
  </si>
  <si>
    <t>Izdelava obrabne in zaporne plasti bitumenskega betona iz AC 8 surf B70/100 A5 v debelini 50 mm;</t>
  </si>
  <si>
    <t>Skupaj obrabne plasti</t>
  </si>
  <si>
    <t>3.5.2.</t>
  </si>
  <si>
    <t>ROBNI ELEMENTI VOZIŠČ</t>
  </si>
  <si>
    <t>3.5.</t>
  </si>
  <si>
    <t>Robniki</t>
  </si>
  <si>
    <t>35 232</t>
  </si>
  <si>
    <t>Skupaj robniki</t>
  </si>
  <si>
    <t>3.6.</t>
  </si>
  <si>
    <t>Bankine</t>
  </si>
  <si>
    <t>36 131</t>
  </si>
  <si>
    <t>Izdelava bankine iz drobljenca, široke 0,50 m;</t>
  </si>
  <si>
    <t>Skupaj bankine</t>
  </si>
  <si>
    <t>SKUPAJ VOZIŠČNE KONSTRUKCIJE</t>
  </si>
  <si>
    <t>7.</t>
  </si>
  <si>
    <t>79 311</t>
  </si>
  <si>
    <t>Preskusi, nadzor in tehnična dokumentacija</t>
  </si>
  <si>
    <t>7.9.</t>
  </si>
  <si>
    <t>Projektantski nadzor</t>
  </si>
  <si>
    <t>ur</t>
  </si>
  <si>
    <t>79 312</t>
  </si>
  <si>
    <t>79 514</t>
  </si>
  <si>
    <t>kos</t>
  </si>
  <si>
    <t>SKUPAJ TUJE STORITVE</t>
  </si>
  <si>
    <t>Porušitev in odstranitev betonskih kanalet - strojno;</t>
  </si>
  <si>
    <t>Površinski izkop plodne zemljine – 1. kategorije – strojno z odrivom do 50 m;</t>
  </si>
  <si>
    <t>1.1.</t>
  </si>
  <si>
    <t>Geodetska dela</t>
  </si>
  <si>
    <t>11 122</t>
  </si>
  <si>
    <t>Obnova in zavarovanje zakoličbe osi trase ceste v gričevnatem terenu;</t>
  </si>
  <si>
    <t>km</t>
  </si>
  <si>
    <t>11 132</t>
  </si>
  <si>
    <t>11 121</t>
  </si>
  <si>
    <t>Obnova in zavarovanje zakoličbe trase komunalnih vodov v gričevnatem terenu;</t>
  </si>
  <si>
    <t>Postavitev in zavarovanje prečnega profila ostale javne ceste v gričevnatem terenu;</t>
  </si>
  <si>
    <t>Skupaj geodetska dela</t>
  </si>
  <si>
    <t>Odstranitev prometne signalizacije in opreme</t>
  </si>
  <si>
    <t>1.2.2.</t>
  </si>
  <si>
    <t>12 211</t>
  </si>
  <si>
    <t>Demontaža prometnega znaka na enem podstavku;</t>
  </si>
  <si>
    <t>12 212</t>
  </si>
  <si>
    <t>Demontaža prometnega znaka na dveh podstavkih;</t>
  </si>
  <si>
    <t>12 261</t>
  </si>
  <si>
    <t>Demontaža plastičnega smernika;</t>
  </si>
  <si>
    <t>Skupaj odstranitev prom. signalizacije in opreme</t>
  </si>
  <si>
    <t xml:space="preserve">Porušitev in odstranitev voziščnih konstrukcij </t>
  </si>
  <si>
    <t>1.2.3.</t>
  </si>
  <si>
    <t>12 322</t>
  </si>
  <si>
    <t>12 382</t>
  </si>
  <si>
    <t>Rezanje asfaltne plasti s talno diamantno žago, debele 6 do 10 cm;</t>
  </si>
  <si>
    <t xml:space="preserve">Skupaj porušitev in odstranitev voziščnih konstrukcij </t>
  </si>
  <si>
    <t>12 411</t>
  </si>
  <si>
    <t>12 432</t>
  </si>
  <si>
    <t>12 495</t>
  </si>
  <si>
    <t>1.3.</t>
  </si>
  <si>
    <t>OSTALA PREDDELA</t>
  </si>
  <si>
    <t>1.3.1.</t>
  </si>
  <si>
    <t>Omejitve prometa</t>
  </si>
  <si>
    <t>13 111</t>
  </si>
  <si>
    <t>Skupaj omejitve prometa</t>
  </si>
  <si>
    <t>1.3.3.</t>
  </si>
  <si>
    <t>Začasni objekti</t>
  </si>
  <si>
    <t>13 311</t>
  </si>
  <si>
    <t>Organizacija gradbišča, postavitev začasnih objektov;</t>
  </si>
  <si>
    <t>13 312</t>
  </si>
  <si>
    <t>Organizacija gradbišča,odstranitev začasnih objektov;</t>
  </si>
  <si>
    <t>Skupaj začasni objekti</t>
  </si>
  <si>
    <t>21 314</t>
  </si>
  <si>
    <t>21 315</t>
  </si>
  <si>
    <t>21 374</t>
  </si>
  <si>
    <t>21 375</t>
  </si>
  <si>
    <t>21 752</t>
  </si>
  <si>
    <t>Izkop vezljive zemljine/zrnate kamnine – 3. kategorije za asfaltne mulde in robnike;</t>
  </si>
  <si>
    <t>2.3.</t>
  </si>
  <si>
    <t>23 311</t>
  </si>
  <si>
    <r>
      <t>Dobava in vgraditev geotekstilije za planum temeljnih tala regionalne ceste, natezne trdnosti 12 kN/m</t>
    </r>
    <r>
      <rPr>
        <vertAlign val="superscript"/>
        <sz val="11"/>
        <color theme="1"/>
        <rFont val="Arial"/>
        <family val="2"/>
        <charset val="238"/>
      </rPr>
      <t>2;</t>
    </r>
  </si>
  <si>
    <t>23 113</t>
  </si>
  <si>
    <t xml:space="preserve">Drenažne in filtrske plasti </t>
  </si>
  <si>
    <t>Izdelava drenažne plasti iz kamnitega materiala;</t>
  </si>
  <si>
    <t xml:space="preserve">Skupaj drenažne in filtrske plasti </t>
  </si>
  <si>
    <t xml:space="preserve">Izdelava nasipa iz izkopanega materiala obstoječe voziščne konstrukcije, nosilnosti CBR &gt; 10; </t>
  </si>
  <si>
    <t xml:space="preserve">Izdelava nasipa iz zrnate kamnine – 3. kategorije, GW-GP 0/63 do 0/100 z dobavo iz kamnoloma; </t>
  </si>
  <si>
    <t>24 229</t>
  </si>
  <si>
    <t>Zasip cevi meteorne kanalizacije s peščenim materiajom do 30 cm nad temenom;</t>
  </si>
  <si>
    <t>Humuziranje brežine brez valjanja, v debelini do 15 cm - strojno iz izkopanega humuza;</t>
  </si>
  <si>
    <t>Vezane zgornje nosilne in nosilnoobrabne plasti z bitumenskimi vezivi</t>
  </si>
  <si>
    <t>3.1.3.</t>
  </si>
  <si>
    <t>31 343</t>
  </si>
  <si>
    <t>Izdelava zgornje nosilne plasti bituminiziranega drobljenca AC 32 base B50/70 A3 v debelini 7 cm na priključkih;</t>
  </si>
  <si>
    <t>31 346</t>
  </si>
  <si>
    <t>Izdelava zgornje nosilne plasti bituminiziranega drobljenca AC 32 base B50/70 A3 v debelini 10 cm;</t>
  </si>
  <si>
    <t>Skupaj vezane zgornje nosilne in nosilnoobrabne plasti z bitumenskimi vezivi</t>
  </si>
  <si>
    <t>Skupaj nosilne plasti</t>
  </si>
  <si>
    <t>Izdelava obrabne in zaporne plasti bitumenskega betona iz AC 11 surf B50/70 A3 v debelini 40 mm;</t>
  </si>
  <si>
    <t>Dobava in vgraditev predfabriciranega dvignjenega robnika iz cementnega betona  s prerezom 15/25 cm v temelju iz betona C12/15;</t>
  </si>
  <si>
    <t>35 214</t>
  </si>
  <si>
    <t>35 235</t>
  </si>
  <si>
    <t>Dobava in vgraditev predfabriciranega pogreznjenega robnika iz cementnega betona  s prerezom 15/25 cm;</t>
  </si>
  <si>
    <t>Izdelava berme iz drobljenca, široke 0,50 m;</t>
  </si>
  <si>
    <t>36 133</t>
  </si>
  <si>
    <t>Izdelava bankine iz drobljenca, široke 1,00 m;</t>
  </si>
  <si>
    <t>4.0.</t>
  </si>
  <si>
    <t>ODVODNJAVANJE</t>
  </si>
  <si>
    <t>4.1.</t>
  </si>
  <si>
    <t>Površinsko odvodnjavanje</t>
  </si>
  <si>
    <t>41 142</t>
  </si>
  <si>
    <t>41 345</t>
  </si>
  <si>
    <t>Skupaj površinsko odvodnjavanje</t>
  </si>
  <si>
    <t>Globinsko odvodnjavanje - drenaže</t>
  </si>
  <si>
    <t>4.2.</t>
  </si>
  <si>
    <t xml:space="preserve">Izdelava asfaltne mulde iz bitumenskega betona, debeline 4 cm in bituminiziranega drobljenca, debeline 10 cm, na tamponsko podlago širine 50 cm; </t>
  </si>
  <si>
    <t>43 134</t>
  </si>
  <si>
    <t>Izdelava vzdolžne drenaže, globoke do 1,0 m, na podložni plasti iz cementnega betona C12/15 debeline 10 cm, z gibljivimi plastičnimi cevmi premera 15 cm;</t>
  </si>
  <si>
    <t>Skupaj globinsko odvodnjavanje - drenaže</t>
  </si>
  <si>
    <t>4.3.</t>
  </si>
  <si>
    <t>Globinsko odvodnjavanje - kanalizacija</t>
  </si>
  <si>
    <t>43 192</t>
  </si>
  <si>
    <t>43 198</t>
  </si>
  <si>
    <t>Izdelava drenažno meteorne kanalizacije iz PVC trdnega razreda SN8, vključno s podložno plastjo iz cementnega betona C12/15, premera 25 cm, v globini do 1,0 m;</t>
  </si>
  <si>
    <t>Izdelava meteorne kanalizacije iz PVC trdnega razreda SN8, vključno s podložno plastjo iz cementnega betona C12/15, premera 25 cm, v globini do 1,0 m;</t>
  </si>
  <si>
    <t>Izdelava meteorne kanalizacije iz PVC  trdnosnega razreda SN8, vključno s podložno plastjo iz cementnega betona C12/15, premera 20 cm, v globini do 1,0 m;</t>
  </si>
  <si>
    <t>Obbetoniranje cevi meteorne kanalizacije s cementnim betonom C12/15 na povoznih delih;</t>
  </si>
  <si>
    <t>Skupaj globinsko odvodnjavanje - kanalizacija</t>
  </si>
  <si>
    <t>4.4.</t>
  </si>
  <si>
    <t>Jaški</t>
  </si>
  <si>
    <t>43 283</t>
  </si>
  <si>
    <t>44 132</t>
  </si>
  <si>
    <t>Izdelava vtočnega jaška iz cementnega betona, krožnega prereza s premerom 50 cm, globokega 1,5 m;</t>
  </si>
  <si>
    <t>44 142</t>
  </si>
  <si>
    <t>44 145</t>
  </si>
  <si>
    <t>Izdelava revizijskega jaška iz cementnega betona, krožnega prereza s premerom 60 cm, globokega do 2 m;</t>
  </si>
  <si>
    <t>44 162</t>
  </si>
  <si>
    <t>Izdelava revizijskega jaška iz cementnega betona, krožnega prereza s premerom 80 cm, globokega do 1,5m;</t>
  </si>
  <si>
    <t>Izdelava revizijskega jaška iz cementnega betona, krožnega prereza s premerom 60 cm, globokega do 1,5m;</t>
  </si>
  <si>
    <t>44 845</t>
  </si>
  <si>
    <t>Dobava in vgraditev LŽ rešetke nosilnega razreda C 250 kN, s prerezom  400/400 mm;</t>
  </si>
  <si>
    <t>44 951</t>
  </si>
  <si>
    <t>Dobava in vgraditev LŽ pokrova nosilnega razreda B 125 kN, krožnega prereza s premerom 500 mm;</t>
  </si>
  <si>
    <t>44 952</t>
  </si>
  <si>
    <t>Dobava in vgraditev LŽ pokrova nosilnega razreda B 125 kN, krožnega prereza s premerom 600 mm;</t>
  </si>
  <si>
    <t>Skupaj jaški</t>
  </si>
  <si>
    <t>4.5.</t>
  </si>
  <si>
    <t>Prepusti</t>
  </si>
  <si>
    <t>45 113</t>
  </si>
  <si>
    <t>45 212</t>
  </si>
  <si>
    <t>Izdelava poševne iztočne glave prepusta krožnega prereza iz cementnega betona s premerom 50 cm;</t>
  </si>
  <si>
    <t>Skupno prepusti</t>
  </si>
  <si>
    <t>SKUPAJ ODVODNJAVANJE</t>
  </si>
  <si>
    <t>4.6.</t>
  </si>
  <si>
    <t>Ponikalnice</t>
  </si>
  <si>
    <t>46 353</t>
  </si>
  <si>
    <t>Skupaj ponikalnice</t>
  </si>
  <si>
    <t>4.0</t>
  </si>
  <si>
    <t>OPREMA CEST</t>
  </si>
  <si>
    <t>6.0.</t>
  </si>
  <si>
    <t>6.1.</t>
  </si>
  <si>
    <t xml:space="preserve">Pokončna oprema cest   </t>
  </si>
  <si>
    <t xml:space="preserve">Označbe na voziščih    </t>
  </si>
  <si>
    <t>6.2.</t>
  </si>
  <si>
    <t xml:space="preserve">Oprema za vodenje prometa    </t>
  </si>
  <si>
    <t>6.3.</t>
  </si>
  <si>
    <t>SKUPAJ OSTALA PREDDELA</t>
  </si>
  <si>
    <t>Tlakovanje jarka in ureditev izpustov iz meteornih kanalov z lomljencem, debelina 20cm, stiki zapolnjeni s cementno malto, na podložni plasti cementnega betona C12/15, v debelini 15 cm;</t>
  </si>
  <si>
    <t>45 114</t>
  </si>
  <si>
    <t>45 213</t>
  </si>
  <si>
    <t>Izdelava poševne vtočne in iztočne glave prepusta krožnega prereza iz cementnega betona s premerom 60 cm;</t>
  </si>
  <si>
    <t>61 122</t>
  </si>
  <si>
    <t>Izdelava temelja iz cementnega betona C 12/15, globine 80 cm, premera 30 cm;</t>
  </si>
  <si>
    <t>61 216</t>
  </si>
  <si>
    <t>Dobava in vgraditev stebrička za prometni znak iz vroče cinkane jeklene cevi s premerom 64 mm, dolge 2800 mm;</t>
  </si>
  <si>
    <t>61 723</t>
  </si>
  <si>
    <t>61 724</t>
  </si>
  <si>
    <t xml:space="preserve">Skupaj pokončna oprema cest   </t>
  </si>
  <si>
    <t>62 122</t>
  </si>
  <si>
    <r>
      <t>Izdelava tankoslojne vzdolžne označbe na vozišču z enokomponentno belo barvo, vključno 250 g/m</t>
    </r>
    <r>
      <rPr>
        <vertAlign val="superscript"/>
        <sz val="11"/>
        <color theme="1"/>
        <rFont val="Arial"/>
        <family val="2"/>
        <charset val="238"/>
      </rPr>
      <t>2</t>
    </r>
    <r>
      <rPr>
        <sz val="11"/>
        <color theme="1"/>
        <rFont val="Arial"/>
        <family val="2"/>
        <charset val="238"/>
      </rPr>
      <t xml:space="preserve"> posipa z drobci / kroglicami stekla, strojno, debelina plasti suhe snovi 250 </t>
    </r>
    <r>
      <rPr>
        <sz val="11"/>
        <color theme="1"/>
        <rFont val="Symbol"/>
        <family val="1"/>
        <charset val="2"/>
      </rPr>
      <t>m</t>
    </r>
    <r>
      <rPr>
        <sz val="11"/>
        <color theme="1"/>
        <rFont val="Arial"/>
        <family val="2"/>
        <charset val="238"/>
      </rPr>
      <t>m, širina črte 12 cm;</t>
    </r>
  </si>
  <si>
    <t>62 167</t>
  </si>
  <si>
    <r>
      <t>Izdelava tankoslojne prečne in ostalih označb na vozišču z enokomponentno belo barvo, vključno 250 g/m</t>
    </r>
    <r>
      <rPr>
        <vertAlign val="superscript"/>
        <sz val="11"/>
        <color theme="1"/>
        <rFont val="Arial"/>
        <family val="2"/>
        <charset val="238"/>
      </rPr>
      <t>2</t>
    </r>
    <r>
      <rPr>
        <sz val="11"/>
        <color theme="1"/>
        <rFont val="Arial"/>
        <family val="2"/>
        <charset val="238"/>
      </rPr>
      <t xml:space="preserve"> posipa z drobci / kroglicami stekla, strojno, debelina plasti suhe snovi 250 </t>
    </r>
    <r>
      <rPr>
        <sz val="11"/>
        <color theme="1"/>
        <rFont val="Symbol"/>
        <family val="1"/>
        <charset val="2"/>
      </rPr>
      <t>m</t>
    </r>
    <r>
      <rPr>
        <sz val="11"/>
        <color theme="1"/>
        <rFont val="Arial"/>
        <family val="2"/>
        <charset val="238"/>
      </rPr>
      <t>m, površina označbe do 1,5 m</t>
    </r>
    <r>
      <rPr>
        <vertAlign val="superscript"/>
        <sz val="11"/>
        <color theme="1"/>
        <rFont val="Arial"/>
        <family val="2"/>
        <charset val="238"/>
      </rPr>
      <t>2;</t>
    </r>
  </si>
  <si>
    <r>
      <t>Doplačilo za ročno izdelavo ostalih označb na vozišču, posamezna površina označbe do 1,5 m</t>
    </r>
    <r>
      <rPr>
        <vertAlign val="superscript"/>
        <sz val="11"/>
        <color theme="1"/>
        <rFont val="Arial"/>
        <family val="2"/>
        <charset val="238"/>
      </rPr>
      <t>2;</t>
    </r>
  </si>
  <si>
    <t>62 243</t>
  </si>
  <si>
    <t>62 252</t>
  </si>
  <si>
    <t>Doplačilo za izdelavo prekinjenih vzdolžnih označb na vozišču, širina črte 12 cm;</t>
  </si>
  <si>
    <t>63 112</t>
  </si>
  <si>
    <t>Dobava in postavitev plastičnega smernika z votlim prerezom, dolžina 1200 mm, z odsevnikom iz umetne snovi;</t>
  </si>
  <si>
    <t xml:space="preserve">Skupaj označbe na voziščih    </t>
  </si>
  <si>
    <t xml:space="preserve">Skupaj oprema za vodenje prometa    </t>
  </si>
  <si>
    <t>7.2.</t>
  </si>
  <si>
    <t>Elektroenergetski vodi</t>
  </si>
  <si>
    <t>72 111</t>
  </si>
  <si>
    <t>Prestavitev lesenega droga nadzemnega elektroenergetskega voda za nizke napetosti (EVNN), kompletna izvedba;</t>
  </si>
  <si>
    <t>76 112</t>
  </si>
  <si>
    <t>7.6.</t>
  </si>
  <si>
    <t>Vodovod</t>
  </si>
  <si>
    <t>Zaščita obstoječega vodovoda pri izvedbi del;</t>
  </si>
  <si>
    <t xml:space="preserve">Telekomunikacijske naprave   </t>
  </si>
  <si>
    <t>7.3.</t>
  </si>
  <si>
    <t>73 132</t>
  </si>
  <si>
    <t xml:space="preserve">Geotehnični nadzor </t>
  </si>
  <si>
    <t>79 351</t>
  </si>
  <si>
    <t>SKUPAJ OPREMA CEST</t>
  </si>
  <si>
    <t>12 321</t>
  </si>
  <si>
    <t>12 381</t>
  </si>
  <si>
    <t>Rezanje asfaltne plasti s talno diamantno žago, debele do 5 cm;</t>
  </si>
  <si>
    <t>12 391</t>
  </si>
  <si>
    <t>12 431</t>
  </si>
  <si>
    <t>21 253</t>
  </si>
  <si>
    <t>Široki izkop trde kamnine – 5. kategorije z nakladanjem;</t>
  </si>
  <si>
    <t>21 376</t>
  </si>
  <si>
    <t>41 241</t>
  </si>
  <si>
    <t>Utrditev jarka s kanaletami na preklop iz cementnega betona, dolžine 110 cm in notranje širine dna kanalete 30 cm, na podložni plasti iz zmesi zrn drobljenca, debeli 10 cm;</t>
  </si>
  <si>
    <t>22 114</t>
  </si>
  <si>
    <t>Ureditev planuma temeljnih tal zrnate kamnine – 4. kategorije</t>
  </si>
  <si>
    <t>Izdelava temelja iz cementnega betona C 12/15, globine 50 cm, premera 30 cm</t>
  </si>
  <si>
    <t>61 112</t>
  </si>
  <si>
    <t>61 214</t>
  </si>
  <si>
    <t>Dobava in vgraditev stebrička za prometni znak iz vroče cinkane jeklene cevi s premerom 64 mm, dolge 1800 mm</t>
  </si>
  <si>
    <t>61 442</t>
  </si>
  <si>
    <t>Dobava in pritrditev trikotnega prometnega znaka, podloga iz aluminijaste pločevine, znak z folijo svetlobno odbojnega razreda RA2, dolžina stranice a = 900 mm;</t>
  </si>
  <si>
    <t>61 722</t>
  </si>
  <si>
    <t>62 121</t>
  </si>
  <si>
    <r>
      <t>Izdelava tankoslojne vzdolžne označbe na vozišču z enokomponentno belo barvo, vključno 250 g/m</t>
    </r>
    <r>
      <rPr>
        <vertAlign val="superscript"/>
        <sz val="11"/>
        <color theme="1"/>
        <rFont val="Arial"/>
        <family val="2"/>
        <charset val="238"/>
      </rPr>
      <t>2</t>
    </r>
    <r>
      <rPr>
        <sz val="11"/>
        <color theme="1"/>
        <rFont val="Arial"/>
        <family val="2"/>
        <charset val="238"/>
      </rPr>
      <t xml:space="preserve"> posipa z drobci / kroglicami stekla, strojno, debelina plasti suhe snovi 250 </t>
    </r>
    <r>
      <rPr>
        <sz val="11"/>
        <color theme="1"/>
        <rFont val="Symbol"/>
        <family val="1"/>
        <charset val="2"/>
      </rPr>
      <t>m</t>
    </r>
    <r>
      <rPr>
        <sz val="11"/>
        <color theme="1"/>
        <rFont val="Arial"/>
        <family val="2"/>
        <charset val="238"/>
      </rPr>
      <t>m, širina črte 10 cm;</t>
    </r>
  </si>
  <si>
    <t>Cena /enota</t>
  </si>
  <si>
    <t>Nadzor in tehnična dokumentacija</t>
  </si>
  <si>
    <r>
      <t>Dobava in pritrditev prometnega znaka, podloga iz aluminijaste pločevine, znak s folijo  svetlobno odbojnega razred RA3, velikost od 0,21 do 0,40 m</t>
    </r>
    <r>
      <rPr>
        <vertAlign val="superscript"/>
        <sz val="11"/>
        <color theme="1"/>
        <rFont val="Arial"/>
        <family val="2"/>
        <charset val="238"/>
      </rPr>
      <t>2;</t>
    </r>
  </si>
  <si>
    <t xml:space="preserve">REKAPITULACIJA - AP Podreber </t>
  </si>
  <si>
    <t>2.0</t>
  </si>
  <si>
    <t>3.0</t>
  </si>
  <si>
    <t>5.0</t>
  </si>
  <si>
    <t>GRADBENA IN OBRTNIŠKA DELA</t>
  </si>
  <si>
    <t>7.0</t>
  </si>
  <si>
    <t xml:space="preserve"> </t>
  </si>
  <si>
    <t>Opis dela oz. dobave</t>
  </si>
  <si>
    <t>količina</t>
  </si>
  <si>
    <t>cena/enoto</t>
  </si>
  <si>
    <t xml:space="preserve">Skupaj </t>
  </si>
  <si>
    <t>12 122</t>
  </si>
  <si>
    <t>Skupaj odstranitev grmovja, dreves, vej in panjev:</t>
  </si>
  <si>
    <t>1.0.</t>
  </si>
  <si>
    <t>Površinski izkop plodne zemljine – 1. kategorije – strojno z odrivom do 50 m</t>
  </si>
  <si>
    <t>Široki izkop mehke kamnine – 4. Kategorije, strojno z nakladanjem in odvozom na gradbeno deponijo. Izkopani materiala se vgradi v cestne nasipe;</t>
  </si>
  <si>
    <t>21 762</t>
  </si>
  <si>
    <t>Izkop vezljive zemljine/zrnate kamnine – 3. kategorije za tlake in robnike;</t>
  </si>
  <si>
    <t>Skupaj izkopi:</t>
  </si>
  <si>
    <t>Ureditev planuma temeljnih tal mehke kamnine – 4. kategorije</t>
  </si>
  <si>
    <t>Skupaj planum temeljnih tal:</t>
  </si>
  <si>
    <t>Nasipi, zasipi, klini, posteljica in glinasti naboj:</t>
  </si>
  <si>
    <t>Izdelava nasipa iz kamnitega materiala iz kamnoloma;</t>
  </si>
  <si>
    <t>Skupaj nasipi, zasipi, klini, posteljica in glinasti naboj:</t>
  </si>
  <si>
    <t>Humusiranje brežine brez valjanja, v debelini do 15 cm - strojno;</t>
  </si>
  <si>
    <t>Skupaj brežine in zelenice:</t>
  </si>
  <si>
    <t>SKUPAJ ZEMELJSKA DELA:</t>
  </si>
  <si>
    <t xml:space="preserve">3.    </t>
  </si>
  <si>
    <t xml:space="preserve">VOZIŠČNE KONSTRUKCIJE </t>
  </si>
  <si>
    <t>3.1</t>
  </si>
  <si>
    <t>Nosilne plasti:</t>
  </si>
  <si>
    <r>
      <t>3.1.1</t>
    </r>
    <r>
      <rPr>
        <b/>
        <sz val="10"/>
        <rFont val="Times New Roman"/>
        <family val="1"/>
      </rPr>
      <t>       </t>
    </r>
  </si>
  <si>
    <t>Nevezane nosilne plasti</t>
  </si>
  <si>
    <t>Izdelava nevezane nosilne plasti enakomerno zrnatega drobljenca iz kamnine v debelini do 25 cm;</t>
  </si>
  <si>
    <t>Skupaj nevezane nosilne plasti:</t>
  </si>
  <si>
    <t>31 345</t>
  </si>
  <si>
    <t>Izdelava zgornje nosilne plasti bituminiziranega drobljenca zrnavosti 0/22 ali 0/32 mm v debelini 9 cm</t>
  </si>
  <si>
    <t>Skupaj nosilne plasti:</t>
  </si>
  <si>
    <t>3.2</t>
  </si>
  <si>
    <t>Obrabne plasti:</t>
  </si>
  <si>
    <t>Vezane obrabne in zaporne plasti</t>
  </si>
  <si>
    <t>31 391</t>
  </si>
  <si>
    <t>Izdelava nosilnoobrabne plasti bituminiziranega drobljenca zrnavosti 0/16 mm v debelini 4 cm</t>
  </si>
  <si>
    <t>32 497</t>
  </si>
  <si>
    <r>
      <t>Pobrizg z bitumensko emulzijo 0,31 do 0,50 kg/m</t>
    </r>
    <r>
      <rPr>
        <vertAlign val="superscript"/>
        <sz val="10"/>
        <rFont val="Arial"/>
        <family val="2"/>
      </rPr>
      <t>2;</t>
    </r>
  </si>
  <si>
    <t xml:space="preserve"> ROBNIKI</t>
  </si>
  <si>
    <t>Dobava in vgraditev predfabriciranega dvignjenega robnika iz cementnega betona  s prerezom 15/25 cm;</t>
  </si>
  <si>
    <r>
      <t>m</t>
    </r>
    <r>
      <rPr>
        <vertAlign val="superscript"/>
        <sz val="10"/>
        <rFont val="Arial"/>
        <family val="2"/>
      </rPr>
      <t>1</t>
    </r>
  </si>
  <si>
    <t>Dobava in vgraditev predfabriciranega pogreznjenega robnika iz cementnega betona  s prerezom 10/20 cm;</t>
  </si>
  <si>
    <t>SKUPAJ ROBNIKI</t>
  </si>
  <si>
    <t>BANKINE</t>
  </si>
  <si>
    <t>SKUPAJ BANKINE</t>
  </si>
  <si>
    <t xml:space="preserve">3. </t>
  </si>
  <si>
    <t xml:space="preserve">SKUPAJ VOZIŠČNE KONSTRUKCIJE </t>
  </si>
  <si>
    <t>4.</t>
  </si>
  <si>
    <t>4.1</t>
  </si>
  <si>
    <t>Površinsko odvodnjavanje:</t>
  </si>
  <si>
    <t>Izdelava asfaltne mulde iz bitumenskega betona, debeline 4 cm, in bituminiziranega drobljenca, debeline 10 cm, na tamponsko podlago, široke 50 cm;</t>
  </si>
  <si>
    <t xml:space="preserve">SKUPAJ ODVODNJAVANJE </t>
  </si>
  <si>
    <t>5.</t>
  </si>
  <si>
    <t>5.8.</t>
  </si>
  <si>
    <t>Ključavničarska dela in dela v jeklu</t>
  </si>
  <si>
    <t>58 113</t>
  </si>
  <si>
    <t>Dobava in postavitev tipske nadstrešnice dim. 4.095×1.60m iz inox pločevine z vsemi gradbenimi in pomožnimi deli;</t>
  </si>
  <si>
    <t>Skupaj ključavničarska dela in dela v jeklu:</t>
  </si>
  <si>
    <t>SKUPAJ GRADBENA IN OBRTNIŠKA DELA</t>
  </si>
  <si>
    <r>
      <t>7.</t>
    </r>
    <r>
      <rPr>
        <b/>
        <sz val="10"/>
        <rFont val="Times New Roman"/>
        <family val="1"/>
      </rPr>
      <t xml:space="preserve">                  </t>
    </r>
    <r>
      <rPr>
        <b/>
        <sz val="10"/>
        <rFont val="Arial"/>
        <family val="2"/>
      </rPr>
      <t xml:space="preserve"> </t>
    </r>
  </si>
  <si>
    <t>79 516</t>
  </si>
  <si>
    <t>79 511</t>
  </si>
  <si>
    <t>Stroški nadzora upravljalca pri izvedbi gradbenih del;</t>
  </si>
  <si>
    <t>76 113</t>
  </si>
  <si>
    <t>76 441</t>
  </si>
  <si>
    <t>73 133</t>
  </si>
  <si>
    <t xml:space="preserve">Nadvišanje obstoječih revizijskih jaškov skupaj z LTŽ pokrovi nosilnostjo 250 kN z vsemi gradbenimi deli, kompletna izvedba; </t>
  </si>
  <si>
    <t>Zaščita obstoječega TK podzemnega voda pri izvedbi gradbenih del rekonstrukcije ceste po navodilih upravljalca, kompletna izvedba;</t>
  </si>
  <si>
    <t>72 115</t>
  </si>
  <si>
    <t>72 114</t>
  </si>
  <si>
    <t>Zaščita obstoječega nadzemnega elektro VN omrežja pri izvedbi gradbenih del;</t>
  </si>
  <si>
    <t>72 113</t>
  </si>
  <si>
    <t>62 224</t>
  </si>
  <si>
    <t>62 163</t>
  </si>
  <si>
    <r>
      <t>Dobava in pritrditev prometnega znaka, podloga iz aluminijaste pločevine, znak z folijo 1. vrste, velikost od 0,71 do 1,00 m</t>
    </r>
    <r>
      <rPr>
        <vertAlign val="superscript"/>
        <sz val="10"/>
        <rFont val="Arial"/>
        <family val="2"/>
      </rPr>
      <t>2</t>
    </r>
  </si>
  <si>
    <t>61 725</t>
  </si>
  <si>
    <t>Dobava in vgraditev cestnega ogledala (brez stebrička)</t>
  </si>
  <si>
    <t>63 571</t>
  </si>
  <si>
    <t>Dobava in vgraditev stebrička za prometni znak iz vroče cinkane jeklene cevi s premerom 64 mm, dolge 3800 mm;</t>
  </si>
  <si>
    <t>61 218</t>
  </si>
  <si>
    <t>Dobava in vgraditev stebrička za prometni znak iz vroče cinkane jeklene cevi s premerom 64 mm, dolge 3650 mm;</t>
  </si>
  <si>
    <t>61 217</t>
  </si>
  <si>
    <t>Dobava in vgraditev stebrička za prometni znak iz vroče cinkane jeklene cevi s premerom 64 mm, dolge 3550 mm;</t>
  </si>
  <si>
    <t>Dobava in vgraditev stebrička za prometni znak iz vroče cinkane jeklene cevi s premerom 64 mm, dolge 3050 mm;</t>
  </si>
  <si>
    <t>61 215</t>
  </si>
  <si>
    <t>61 213</t>
  </si>
  <si>
    <t>Skupaj dela na popravilu objekta</t>
  </si>
  <si>
    <t>5.5</t>
  </si>
  <si>
    <t>55 641</t>
  </si>
  <si>
    <t>55 552</t>
  </si>
  <si>
    <t>55 132</t>
  </si>
  <si>
    <t>Sanacija kapelice:</t>
  </si>
  <si>
    <t>Dela pri popravilu objektov</t>
  </si>
  <si>
    <t>5.5.</t>
  </si>
  <si>
    <t xml:space="preserve">Ureditev ponikovalnice s perforirano cevjo iz cementnega betona, krožnega prereza, s premerom 100 cm, z betonskim pokrovom premera 60 cm, z nosilnostjo 150 kN, globine do 3,0m
</t>
  </si>
  <si>
    <t>Izdelava poševne iztočne glave prepusta krožnega prereza iz cementnega betona s premerom 80 cm;</t>
  </si>
  <si>
    <t>45 214</t>
  </si>
  <si>
    <t>m1</t>
  </si>
  <si>
    <t>44 955</t>
  </si>
  <si>
    <t>44 953</t>
  </si>
  <si>
    <t>Izdelava jaška iz cementnega betona, krožnega prereza s premerom nad 120 cm, globokega nad 2,5 m</t>
  </si>
  <si>
    <t>44 195</t>
  </si>
  <si>
    <t>Izdelava revizijskega jaška iz cementnega betona, krožnega prereza s premerom 80 cm, globokega 1.5 -2,00 m;</t>
  </si>
  <si>
    <t>44 163</t>
  </si>
  <si>
    <t>43 233</t>
  </si>
  <si>
    <t>4.2</t>
  </si>
  <si>
    <r>
      <t>m</t>
    </r>
    <r>
      <rPr>
        <vertAlign val="superscript"/>
        <sz val="10"/>
        <color indexed="8"/>
        <rFont val="Arial"/>
        <family val="2"/>
      </rPr>
      <t>1</t>
    </r>
  </si>
  <si>
    <t>Izdelava asf. koritnice iz bitumenskega betona, debeline 4 cm, in bituminiziranega drobljenca, debeline 10 cm,ob že zgrajenem robniku iz cementnega betona, na tamponsko podlago, široke 50 cm;</t>
  </si>
  <si>
    <t>41 344</t>
  </si>
  <si>
    <t xml:space="preserve">Setev travne mešanice </t>
  </si>
  <si>
    <t>25 1</t>
  </si>
  <si>
    <t>12 475</t>
  </si>
  <si>
    <t>12 435</t>
  </si>
  <si>
    <t>12 371</t>
  </si>
  <si>
    <t>Demontaža in odstranitev jeklene varnostne ograje;</t>
  </si>
  <si>
    <t>12 231</t>
  </si>
  <si>
    <t>Dobava in izdelava nevezane nosilne plasti enakomerno zrnatega drobljenca iz kamnine v debelini do 25 cm;</t>
  </si>
  <si>
    <t>Dobava in vgraditev pokrova iz duktilne litine z nosilnostjo B 125 kN, krožnega prereza s premerom 800 mm</t>
  </si>
  <si>
    <t>Dobava in vgraditev linijske rešetke z nosilnostjo D400</t>
  </si>
  <si>
    <t>Izdelava prepusta krožnega prereza iz cevi iz cementnega betona s premerom 60 cm; vključno z podložno plastjo betona C12/15 in obbetoniranjem</t>
  </si>
  <si>
    <t>Izdelava prepusta krožnega prereza iz cevi iz cementnega betona s premerom 50 cm; vključno z podložno plastjo betona C12/15 in obbetoniranjem</t>
  </si>
  <si>
    <r>
      <t>Ročno ali strojno ohrapavljenje površine cementnega betona z nasekanjem ali štokanjem, površina horizontalna ali nagnjena 71˚ do 90˚ glede na horizontalo, posamične površine 1,1 do 5,0 m</t>
    </r>
    <r>
      <rPr>
        <vertAlign val="superscript"/>
        <sz val="11"/>
        <rFont val="Arial"/>
        <family val="2"/>
        <charset val="238"/>
      </rPr>
      <t>2</t>
    </r>
  </si>
  <si>
    <r>
      <t>m</t>
    </r>
    <r>
      <rPr>
        <vertAlign val="superscript"/>
        <sz val="11"/>
        <rFont val="Arial"/>
        <family val="2"/>
        <charset val="238"/>
      </rPr>
      <t>2</t>
    </r>
  </si>
  <si>
    <r>
      <t>Ročno čiščenje korodirane armature ali kablov z jeklenimi krtačami ali brušenjem, površina nagnjena 71˚ do 90˚, posamične površine od 0,31 do 0,50 m</t>
    </r>
    <r>
      <rPr>
        <vertAlign val="superscript"/>
        <sz val="11"/>
        <rFont val="Arial"/>
        <family val="2"/>
        <charset val="238"/>
      </rPr>
      <t>2</t>
    </r>
  </si>
  <si>
    <r>
      <t>Priprava in vgraditev cementne malte za izravnavo, površina nagnjena 71˚do 90˚, posamične površine do 1,0 m</t>
    </r>
    <r>
      <rPr>
        <vertAlign val="superscript"/>
        <sz val="11"/>
        <rFont val="Arial"/>
        <family val="2"/>
        <charset val="238"/>
      </rPr>
      <t>2</t>
    </r>
    <r>
      <rPr>
        <sz val="11"/>
        <rFont val="Arial"/>
        <family val="2"/>
        <charset val="238"/>
      </rPr>
      <t>, debelina do 20˚  mm</t>
    </r>
  </si>
  <si>
    <r>
      <t>Dobava in pritrditev prometnega znaka, podloga iz aluminijaste pločevine, Znak s svetlobno odbojnega razred RA2, velikost od 0,11 do 0,20 m</t>
    </r>
    <r>
      <rPr>
        <vertAlign val="superscript"/>
        <sz val="11"/>
        <color theme="1"/>
        <rFont val="Arial"/>
        <family val="2"/>
        <charset val="238"/>
      </rPr>
      <t>2;</t>
    </r>
  </si>
  <si>
    <r>
      <t>Dobava in pritrditev prometnega znaka, podloga iz aluminijaste pločevine, znak z folijo svetlobno odbojnega razreda RA2, velikost od 0,41 do 0,70 m</t>
    </r>
    <r>
      <rPr>
        <vertAlign val="superscript"/>
        <sz val="11"/>
        <color theme="1"/>
        <rFont val="Arial"/>
        <family val="2"/>
        <charset val="238"/>
      </rPr>
      <t>2;</t>
    </r>
  </si>
  <si>
    <r>
      <t>Izdelava debeloslojne vzdolžne označbe na vozišču z enokomponentno belo barvo, vključno 250 g/m</t>
    </r>
    <r>
      <rPr>
        <vertAlign val="superscript"/>
        <sz val="11"/>
        <rFont val="Arial"/>
        <family val="2"/>
      </rPr>
      <t>2</t>
    </r>
    <r>
      <rPr>
        <sz val="11"/>
        <rFont val="Arial"/>
        <family val="2"/>
      </rPr>
      <t xml:space="preserve"> posipa z drobci / kroglicami stekla, strojno, debelina plasti suhe snovi 250 </t>
    </r>
    <r>
      <rPr>
        <sz val="11"/>
        <rFont val="Symbol"/>
        <family val="1"/>
        <charset val="2"/>
      </rPr>
      <t>m</t>
    </r>
    <r>
      <rPr>
        <sz val="11"/>
        <rFont val="Arial"/>
        <family val="2"/>
      </rPr>
      <t>m, širina črte 12 cm;</t>
    </r>
  </si>
  <si>
    <r>
      <t>Izdelava debeloslojne prečne označbe na vozišču (peš prehod) z enokomponentno belo barvo, vključno 250 g/m</t>
    </r>
    <r>
      <rPr>
        <vertAlign val="superscript"/>
        <sz val="11"/>
        <rFont val="Arial"/>
        <family val="2"/>
      </rPr>
      <t>2</t>
    </r>
    <r>
      <rPr>
        <sz val="11"/>
        <rFont val="Arial"/>
        <family val="2"/>
      </rPr>
      <t xml:space="preserve"> posipa z drobci / kroglicami stekla, strojno, debelina plasti suhe snovi 250 </t>
    </r>
    <r>
      <rPr>
        <sz val="11"/>
        <rFont val="Symbol"/>
        <family val="1"/>
        <charset val="2"/>
      </rPr>
      <t>m</t>
    </r>
    <r>
      <rPr>
        <sz val="11"/>
        <rFont val="Arial"/>
        <family val="2"/>
      </rPr>
      <t>m, širina črte 50 cm;</t>
    </r>
  </si>
  <si>
    <r>
      <t>Izdelava debeloslojne označbe na vozišču z enokomponentno rumeno barvo, vkjučno 250 g/m</t>
    </r>
    <r>
      <rPr>
        <vertAlign val="superscript"/>
        <sz val="11"/>
        <rFont val="Arial"/>
        <family val="2"/>
      </rPr>
      <t>2</t>
    </r>
    <r>
      <rPr>
        <sz val="11"/>
        <rFont val="Arial"/>
        <family val="2"/>
      </rPr>
      <t xml:space="preserve"> posipa z drobci / kroglicami stekla, strojno, debelina plasti suhe snovi 250 </t>
    </r>
    <r>
      <rPr>
        <sz val="11"/>
        <rFont val="Symbol"/>
        <family val="1"/>
        <charset val="2"/>
      </rPr>
      <t>m</t>
    </r>
    <r>
      <rPr>
        <sz val="11"/>
        <rFont val="Arial"/>
        <family val="2"/>
      </rPr>
      <t>m, površina označbe nad 1,5 m2;</t>
    </r>
  </si>
  <si>
    <t>ura</t>
  </si>
  <si>
    <t>CESTA</t>
  </si>
  <si>
    <t>AVTOBUSNI POSTAJALIŠČI</t>
  </si>
  <si>
    <t>HODNIK ZA PEŠCE</t>
  </si>
  <si>
    <t>5.0.</t>
  </si>
  <si>
    <t>Geološko-geomehanski nadzor;</t>
  </si>
  <si>
    <t>SKUPAJ HODNIK ZA PEŠCE</t>
  </si>
  <si>
    <t>Cesta</t>
  </si>
  <si>
    <t>CESTNA RAZSVETLJAVA</t>
  </si>
  <si>
    <t>SKUPAJ CESTA</t>
  </si>
  <si>
    <t>Odstranitev grmovja na redko porasli površini (do 50 % pokritega tlorisa) - strojno, odvoz na komunalno deponijo</t>
  </si>
  <si>
    <t>Široki izkop vezljive zemljine – 3. kategorije – strojno z nakladanjem in odvozom na komunalno deponijo;</t>
  </si>
  <si>
    <t>Široki izkop mehke kamnine – 4. kategorije z nakladanjem in odvozom na komunalno deponijo;</t>
  </si>
  <si>
    <t>Dobava in vgraditev predfabriciranega pogreznjenega robnika iz cementnega betona s prerezom 10/20 cm v temelju iz betona C12/15;</t>
  </si>
  <si>
    <t>Široki izkop vezljive zemljine – 3. kategorije–strojno z nakladanjem in odvozom na komunalno deponijo;</t>
  </si>
  <si>
    <t>Odstranitev grmovja na gosto porasli površini - strojno; odvoz na komunalno deponijo</t>
  </si>
  <si>
    <t>OBJEKT:</t>
  </si>
  <si>
    <t>CESTNA RAZSVETLJAVA OB REGIONALNI CESTI R2-421/2506 RUČETNA VAS – ŠTREKLJEVEC od km 5,600 do km 5,950 (odsek 1)</t>
  </si>
  <si>
    <t xml:space="preserve">PROJEKTNA DOKUMENTACIJA: P-1/2019 </t>
  </si>
  <si>
    <t xml:space="preserve">  </t>
  </si>
  <si>
    <t xml:space="preserve">REKAPITULACIJA </t>
  </si>
  <si>
    <t>A.</t>
  </si>
  <si>
    <t>REKAPITULACIJA GRADBENA DELA</t>
  </si>
  <si>
    <t>B.</t>
  </si>
  <si>
    <t>REKAPITULACIJA CESTNA RAZSVETLJAVA - ELEKTRO DELA</t>
  </si>
  <si>
    <t>Šifra</t>
  </si>
  <si>
    <t>Opis dela</t>
  </si>
  <si>
    <t>Enota mere</t>
  </si>
  <si>
    <t>Cena</t>
  </si>
  <si>
    <t>Skupaj</t>
  </si>
  <si>
    <t xml:space="preserve">A. </t>
  </si>
  <si>
    <t>GRADBENA DELA</t>
  </si>
  <si>
    <t>GEODETSKA DELA</t>
  </si>
  <si>
    <t>1.</t>
  </si>
  <si>
    <t>Trasiranje trase kabelskega kabla oz. kabelske kanalizacije 
z označevanjem v naselju ali ovirami</t>
  </si>
  <si>
    <t>2.</t>
  </si>
  <si>
    <t xml:space="preserve">Pripravljalna dela na gradbišču
</t>
  </si>
  <si>
    <t>kpl</t>
  </si>
  <si>
    <t>3.</t>
  </si>
  <si>
    <t>Obeleženje in zakoličba trase obstoječih in projektiranih telefonskih in energetskih kablov, vodovoda ter kanalizacije in drugih komunalnih vodov ter označbe križanj</t>
  </si>
  <si>
    <t>SKUPAJ GEODETSKA DELA</t>
  </si>
  <si>
    <t>Demontaža obstoječih svetilk in kandelabrov,</t>
  </si>
  <si>
    <t>odvoz na začasno deponijo</t>
  </si>
  <si>
    <t>Strojno rušenje obstoječih temeljev drogov CR, odvoz materiala na stalno deponijo</t>
  </si>
  <si>
    <t>IZKOPI</t>
  </si>
  <si>
    <t>Strojni izkop kabelskega jarka globine 1.0m in širine 0.4m, odvoz odvečenega materiala na komunalno deponijo</t>
  </si>
  <si>
    <t>m³</t>
  </si>
  <si>
    <t>Strojni izkop izkop jame za kabelske jaške, odvoz odvečenega materiala na komunalno deponijo, v zemljišču III., IV. do V. Kategorije</t>
  </si>
  <si>
    <t>Strojni izkop za temelje OJR in svetilk, odvoz odvečenega materiala na komunalno deponijo, v zemljišču III., IV. do V. Kategorije</t>
  </si>
  <si>
    <t>SKUPAJ IZKOPI</t>
  </si>
  <si>
    <t>KABELSKA POSTELJICA, ZASIPI</t>
  </si>
  <si>
    <t>Izdelava kabelske posteljice dim. 0.2x0.4m s peskom granulacije 0-4mm</t>
  </si>
  <si>
    <t>Zasipi EKK in KJ po potrebi z ustreznimi peščenimi frakcijami ter utrjevanje v slojih po 20cm, granulacije 0-4mm</t>
  </si>
  <si>
    <t>SKUPAJ KABELSKA POSTELJICA, ZASIPI</t>
  </si>
  <si>
    <t>BREŽINE IN ZELENICE</t>
  </si>
  <si>
    <t>Povrnitev trase v staro stanje (fino planiranje, ponovna zatravitev...)</t>
  </si>
  <si>
    <r>
      <t>m</t>
    </r>
    <r>
      <rPr>
        <sz val="10"/>
        <rFont val="Calibri"/>
        <family val="2"/>
        <charset val="238"/>
      </rPr>
      <t>²</t>
    </r>
  </si>
  <si>
    <t>SKUPAJ BREŽINE IN ZELENICE</t>
  </si>
  <si>
    <t>KABELSKA KANALIZACIJA IN JAŠKI</t>
  </si>
  <si>
    <t>KABELSKA KANALIZACIJA</t>
  </si>
  <si>
    <t>Dobava in polaganje cevi PVC cevi Ø29mm od razdelilcev kandelabra do svetilke</t>
  </si>
  <si>
    <t>Dobava in polaganje cevi SFX EL-K Ø 110mm na globini 0.8m, od kandelabra do kandelabra</t>
  </si>
  <si>
    <t>Dobava in polaganje cevi SFX EL-K Ø 75mm od jaška do razdelilca kandelabra</t>
  </si>
  <si>
    <t>SKUPAJ KABELSKA KANALIZACIJA</t>
  </si>
  <si>
    <t>JAŠKI</t>
  </si>
  <si>
    <t>Izdelava AB kabelskega jaška  iz B.C. Ø60/100cm, izdelava AB temeljne plošče 20 cm, z odprtinami za cevi (montažo tipskih uvodnic) kabelske kanalizacije z izdelavo AB nosilne plošče 25 cm ,tulca nad nosilno ploščo min.250mm, ometavanje in finalna obdelava jaška, izdelavo povezave in pritrditve valjanca v jašku,brez dobave LŽ pokrova</t>
  </si>
  <si>
    <t>Izdelava in dobava lahkega LTŽ pokrova 250kN opremljen z napisom ELEKTRO</t>
  </si>
  <si>
    <t>SKUPAJ JAŠKI</t>
  </si>
  <si>
    <t xml:space="preserve">SKUPAJ KABELSKA KANALIZACIJA IN JAŠKI </t>
  </si>
  <si>
    <t>GRADBENO OBRTNIŠKA DELA</t>
  </si>
  <si>
    <t>5.1.</t>
  </si>
  <si>
    <t>DELO S CEMENTNIM BETONOM</t>
  </si>
  <si>
    <t>Izdelava betonskega temelja za 9m kandelaber dim. 0.8x0.8x1.1m, s štirimi sidrnimi vijaki M 24x 1m ter 2x SFX EL-K cevjo Ø75mm</t>
  </si>
  <si>
    <t>Obbetoniranje kabelske kanalizacije na mestih prehoda pod utrjenimi površinami v debelini 15cm s pustim betonom C20/25</t>
  </si>
  <si>
    <t>SKUPAJ DELO S CEMENTNIM BETONOM</t>
  </si>
  <si>
    <t xml:space="preserve">SKUPAJ GRADBENO OBRTNIŠKA DELA </t>
  </si>
  <si>
    <t>CESTNA RAZSVETLJAVA ELEKTRO DELA</t>
  </si>
  <si>
    <t>ELEKTRO DELA</t>
  </si>
  <si>
    <t>Dobava in polaganje kabla NYY-J  4x2.5mm²  v cev PVC Ø 29mm od razdelilcev kandelabrov do svetilke</t>
  </si>
  <si>
    <t>Dobava in polaganje kabla NAYY-J  5x16mm²  v cev SFX EL-K Ø 110mm do razdelilcev  CR</t>
  </si>
  <si>
    <t>Vris kabelske kanalizacije JR v podzemni kataster</t>
  </si>
  <si>
    <t>Dobava in montaža ravnega vroče cinkanega kovinskega droga višine h=9m nad nivojem zemlje,  s siderno ploščo in sidernimi vijaki skladno s tipizacijo upravljalca na tem območju ter dimenzionirani za pritisk vetra do 500N/m² z vsemi potrebnimi A-testi, dokazili o skladnosti s standardi, ter statičnimi izračuni</t>
  </si>
  <si>
    <t>Dobava in montaža razdelilca v kandelabru z vgrajeno cevno varovalko 1X6A, za varovanje kabla do svetilke</t>
  </si>
  <si>
    <t>6.</t>
  </si>
  <si>
    <t>Dobava in montaža cestne LED svetilke, v IP66, zaščita IK08, ohišje iz tlačno ulitega aluminija, natik navpično na kandelaber debeline od 60mm do 60mm ali natik na krak s strani debeline 42mm do 60mm, nastavljiv kot natika 0°, 5°, 10°, 15°, zamenljiv in nadgradljiv optični modul ter nadgradljiv napajalnik, optika prilagojena dimenzijam ceste, 7866 lm izhodnega svetlobnega toka svetilke, priključna moč svetilke 50W, barvna temp. vira 3000K, regulacija brez potrebe samost. kabla na podlagi izračunavanja točke sredine noči glede na vklop in izklop svetilke, kot npr S LUM S1S.T.SA.16.55.010.4070.10.000.0, 50W, 7866lm, CCT= 3000K; SPD=10kV; IP=66; IK=09 (DDF2 režim obratovanja)</t>
  </si>
  <si>
    <t>8.</t>
  </si>
  <si>
    <t xml:space="preserve">Dobava in vgadnja Fe/Zn 25x4mm ozemljitvenega traka s potrebnimi križnimi sponkami </t>
  </si>
  <si>
    <t>9.</t>
  </si>
  <si>
    <t>Dobava in montaža toplo cinkanih križnih sponk FeZn 60x60mm in izdelava križnih stikov</t>
  </si>
  <si>
    <t>11.</t>
  </si>
  <si>
    <t>Izdelava spojev z vijačenjem na kandelabre z vijakom M 10</t>
  </si>
  <si>
    <t>12.</t>
  </si>
  <si>
    <t>Dobava in vgradnja opozorilnega PVC traka napis elektrika</t>
  </si>
  <si>
    <t>13.</t>
  </si>
  <si>
    <t>Izdelava električnih in svetlobno tehničnih meritev po izvedenih delih</t>
  </si>
  <si>
    <t>14.</t>
  </si>
  <si>
    <t>Testiranje in vstavitev v pogon (funkc. preizkus)</t>
  </si>
  <si>
    <t>SKUPAJ ELEKTRO DELA</t>
  </si>
  <si>
    <t>NADZOR</t>
  </si>
  <si>
    <t>SKUPAJ NADZOR</t>
  </si>
  <si>
    <t>NAČRT IZVEDENIH DEL</t>
  </si>
  <si>
    <t>Izdelava projekta izvedenih del JR v 3 izvodih vključno z izdelavo geodetskega posnetka</t>
  </si>
  <si>
    <t xml:space="preserve">Izdelava NOV v 3 izvodih </t>
  </si>
  <si>
    <t>SKUPAJ NAČRT IZVEDENIH DEL</t>
  </si>
  <si>
    <t>SKUPAJ CESTNA RAZSVETLJAVA ELEKTRO DELA</t>
  </si>
  <si>
    <t>CESTNA RAZSVETLJAVA OB REGIONALNI CESTI R2-421/2506 RUČETNA VAS – ŠTREKLJEVEC od km 5,950 do km 6,450 v naselju Podreber pri Semiču</t>
  </si>
  <si>
    <t xml:space="preserve">PROJEKTNA DOKUMENTACIJA: P-5/2011 </t>
  </si>
  <si>
    <t>ELEKTROENERGETSKI PRIKLJUČEK</t>
  </si>
  <si>
    <t>SKUPAJ CESTNA RAZSVETLJAVA PO PROJEKTU P-5/2011</t>
  </si>
  <si>
    <t>Opomba!</t>
  </si>
  <si>
    <t>Popis se nanaša na zemeljska in gradbena dela z vsemi spremljočimi deli pri izvedbi kablovoda in kabelske  kanalizacije, ki se bo gradila po izvedbi grobega planuma  gradbene parcele vozišč in internih komunikacij.</t>
  </si>
  <si>
    <t>V enotnih cenah so vključena tudi naslednja dela:</t>
  </si>
  <si>
    <t>Pripravljalna dela in dnevno čiščenje gradbišča, začasna deponija in prevozi, vzdrževanje jarka do položive kablovoda in kabelske  kanalizacije, zavarovanje križanj obstoječih komunalnih vodov, pridobitev prostora za trajno deponiranje materiala od izkopa.</t>
  </si>
  <si>
    <t>Na gradbeni trasi ni izdelna geomehanska raziskava na vrsto in kategorijo zemljišča, v popisu so le ocene. Zato se mora obračun del izvajati na osnovi dejansko opravljenih količin z dejansko kategorijo izkopa zemljišča kar z vpisom v gradbeni dnevnik potrdi nadzorni organ.</t>
  </si>
  <si>
    <t xml:space="preserve">Št. Načrta: 14-2015 </t>
  </si>
  <si>
    <t>Št. Projekta: P-5/2011</t>
  </si>
  <si>
    <t xml:space="preserve">EE </t>
  </si>
  <si>
    <t>I.</t>
  </si>
  <si>
    <t>PRIPRAVLJALNA DELA</t>
  </si>
  <si>
    <t>Št.</t>
  </si>
  <si>
    <t>OPIS</t>
  </si>
  <si>
    <t>KOLIČINA</t>
  </si>
  <si>
    <t>CENA/ENOTO</t>
  </si>
  <si>
    <t xml:space="preserve">SKUPNA CENA </t>
  </si>
  <si>
    <t>(EUR)</t>
  </si>
  <si>
    <t>1./</t>
  </si>
  <si>
    <t>Čiščenje terena</t>
  </si>
  <si>
    <t>-</t>
  </si>
  <si>
    <t>Čiščenje terena pred pričetkom gradnje, poseki, rušenje, improviziranje gradenj z nakladanjem in odvozom.</t>
  </si>
  <si>
    <t>2./</t>
  </si>
  <si>
    <t>Identifikacija obstoječih podzemnih komunalnih vodov na celotni izvedbeni trasi.</t>
  </si>
  <si>
    <t>Geodetski posnetek izvedenega stanja po končanih delih.</t>
  </si>
  <si>
    <t>SKUPAJ PRIPRAVLJALNA DELA</t>
  </si>
  <si>
    <t>II.</t>
  </si>
  <si>
    <t>SKUPNA CENA</t>
  </si>
  <si>
    <t>Ročni odkop na mestu križanja in spojev skupaj z odlaganjem izkopanega materiala na rob jame.</t>
  </si>
  <si>
    <t>Strojni odkop jarka globine do 100 cm in širine do 40 cm v zemljišču kategorije 90%III,10%V z odmetavanjem  izkopanega materiala na rob jarka.</t>
  </si>
  <si>
    <t>Zasipavanje položenega kabla z materialom od izkopa z nabijanjem v plasteh do predpisane trdnosti vključno z dobavo gramoza.</t>
  </si>
  <si>
    <t>Dobava in nasipavanje peščene posteljice za položitev kabla / zaščitne cevi v plasti 10 cm pod kablom / zaščitno cevjo ter 20cm nad kablom / zaščitno cevjo, s peskom granulacije do 16 mm.</t>
  </si>
  <si>
    <t xml:space="preserve">Ob betoniranje betonskega podstavka priključne merilne omare, zaščitne cevi pri prehodu čez cesto z betonom MB20. </t>
  </si>
  <si>
    <t>Dobava in polaganje zaščitne PVC energetske cevi fi 110mmm</t>
  </si>
  <si>
    <t>Postavitev prosto stoječe priključne merilne omare SCHRACK tip KMZ 000 021 P. Omaro se primerno ob betonira</t>
  </si>
  <si>
    <t xml:space="preserve">Izdelava betonskega armiranega kabelskega jaška svetle mere  ( BC fi 1000 mm x 1000 mm)  s podložnim betonom C25/30 in zaključeno z AB ploščo C25/30 ter z enojnim LTŽ pokrovom tip C250 (250kN) dimenzij 60x60cm. V ceni se  upoštevano še  finalno obdelavo notranjosti jaška  z odprtinami zaključene z uvodnicami za uvod kabla in odprtino na dnu jaška za odvodnjavanje. </t>
  </si>
  <si>
    <t>Izvedba gradbenih del na obstoječem objektu za priklop napajalnega kabla na merilno omaro vključno z gradbenimi deli za povrnitvijo v prvotno stanje pred izvedbo priklopa.</t>
  </si>
  <si>
    <t>III.</t>
  </si>
  <si>
    <t>MONTAŽNA DELA IN VODNIKI NN 0.4 KV MREŽE</t>
  </si>
  <si>
    <t>Dobava in polaganje kabla v jarek ali uvlečenje v kab. kanalizacijo tipa NAY2Y-J 4x70 +1,5mm2.</t>
  </si>
  <si>
    <t>Dobava in polaganje sekundarnega razvodnega napajalnega kabla NYY-J 5x10mm2 uvlečenega v instalacijsko PVC cev fi50mm. V ceni je upoštevana tudi zaščitna PVC cev fi50mm.</t>
  </si>
  <si>
    <t>Dobava in polaganje valjanec FeZn 25 x 4 mm položen v  plast zemlje gradbenega jareka. V dolžinskem metru so upoštevane še križne sponke.</t>
  </si>
  <si>
    <t>Dobava in polaganje opozorilnega traka</t>
  </si>
  <si>
    <t>Priklop podzemnega energetskega kabla na PMO omarico (kabelčevlji, priklop ozemljila na zbiralko).</t>
  </si>
  <si>
    <t>Priklop  kabla NYY-J 5x10mm2 v merilni omari za napajanje krmilne omarice CR. V kompletu drobni in pritrditveni material (kabelčevli, vijaki…).</t>
  </si>
  <si>
    <t>Priklop energetskega kabla v obstoječi razdelilni  omari. V kompletu drobni in pritrditveni material (kabelčevli, vijaki…).</t>
  </si>
  <si>
    <t>3./</t>
  </si>
  <si>
    <t>Meritve</t>
  </si>
  <si>
    <t>Meritve upornosti kratkostičnih zank in upornosti ozemljil z merilnim protokolom.</t>
  </si>
  <si>
    <t xml:space="preserve">Merilno mesto </t>
  </si>
  <si>
    <r>
      <t>Priključna merilna omara izdelana kot tipska omara SCHRACK tip KMZ 000 021 P</t>
    </r>
    <r>
      <rPr>
        <sz val="10"/>
        <color indexed="8"/>
        <rFont val="SSPalatino"/>
        <charset val="238"/>
      </rPr>
      <t>, v kateri je vgrajena naslednja oprema:</t>
    </r>
  </si>
  <si>
    <r>
      <t xml:space="preserve">dvotarifni števec delovne energije z dajalnikom impulzov 5-85A  3x230/400V </t>
    </r>
    <r>
      <rPr>
        <sz val="10"/>
        <rFont val="Arial"/>
        <family val="2"/>
        <charset val="238"/>
      </rPr>
      <t>ISKRA MT371-D1A54</t>
    </r>
  </si>
  <si>
    <t>trifazna stikalna naprava ISKRA Z0341</t>
  </si>
  <si>
    <t>varovalčni ločilnik ETI HVL 00 3-p M8-M8</t>
  </si>
  <si>
    <t xml:space="preserve">var. vložek NVgL-gG 3x20A </t>
  </si>
  <si>
    <t>prenapetostni odvodnik Iskra MIS PowerPRO BC, PPBC TNS 25/100 Uc=320v, Up=2,5kV -&gt; In=25kA olike 10/350us</t>
  </si>
  <si>
    <t>vrstne sponke, PEN zbiralka, ožičenje p/f 10mm2</t>
  </si>
  <si>
    <t>Prekrivne plošče, vezni in drobni material</t>
  </si>
  <si>
    <t>SKUPAJ MONTAŽNA DELA IN VODNIKI NN 0.4 KV MREŽE</t>
  </si>
  <si>
    <t>REKAPITULACIJA-EE 04kV PRIKLJUČEK</t>
  </si>
  <si>
    <t>SKUPAJ (EUR) :</t>
  </si>
  <si>
    <t>CR</t>
  </si>
  <si>
    <t>Posnetek izvedenega stanja, tehnična dokunentacija, geodetska dela</t>
  </si>
  <si>
    <t>Obeleženje trase obstoječe javne razsvetljave in energetskih kablov, vodovoda ter kanalizacije in drugih komunalnih naprav.</t>
  </si>
  <si>
    <t>Zakoličba in zavarovanje zakoličbe osi javne razsvetljave, pozicije jaškov.</t>
  </si>
  <si>
    <t>Ročni odkop obstoječih podzemnih instalacij, v zemljišču III. do IV. ktg., na mestih prevezav, križanj in približevanj.</t>
  </si>
  <si>
    <t>Strojni izkop v širokem izkopu z ostalimi komunalnimi vodi povprečne globine  0,8 m in širine dna 0,4 m, z odsekavanjem bočnih sten pod kotom 75°, z nakladanjem izkopa in odvozom na trajno deponijo, ki si jo pridobi izvajalec, vključno s poravnavo dna v projektiranem padcu na točnost ± 3 cm:</t>
  </si>
  <si>
    <t>• izkop v zemljišču III. ktg.</t>
  </si>
  <si>
    <t>• izkop v zemljišču IV. ktg.</t>
  </si>
  <si>
    <t>Dobava in vgrajevanje posteljice  v plasti 10 cm, s peskom – brez ostrih robov, vključno z utrditvijo v projektiranem padcu kab. kanalizacije:</t>
  </si>
  <si>
    <t>• za zaščitno cev: pesek gran. do 16 mm</t>
  </si>
  <si>
    <t>Osnovni zasip in spodbijanje zaščitne cevi v višini 20 cm nad temenom cevi, s peskom gran. do 6 mm, vključno z dobavo peska:</t>
  </si>
  <si>
    <t>Zasip jarka po končanih montažnih delih in osnovnem zasipu zaščitne cevi, z ustreznim tamponskim materialom gran. do 60 mm, z nabijanjem v plasteh po 30 cm do predpisane zbitosti (zbitost min. 97 % po SPP), kar mora izvajalec dokazati z meritvami.</t>
  </si>
  <si>
    <t>Fino planiranje terena po končanem zasipu jarka, vključno z utrditvijo in oblikovanjem prekopanih brežin ter odstranitvijo površinskega kamenja:</t>
  </si>
  <si>
    <t>• planiranje brez sejanja trave</t>
  </si>
  <si>
    <t xml:space="preserve">Zaščita z kab. kanalizacijo tangiranih podzemnih komunalnih vodov, po navodilu pooblaščenega predstavnika upravljalca tangiranega voda, ki mora pravilno izvedbo pisno potrditi z vpisom v gradbeni dnevnik, vključno z izdelavo načrta izvedenih del.      </t>
  </si>
  <si>
    <t xml:space="preserve">Obbetoniranje kabelske kanalizacije na prehodih čez cestiščih, dovozih in pri križanju z drugimi vodi. Obbetoniranje se izvede z 10cm podložnim betonom in 20cm prekritjem cevi z betonom C25/30. </t>
  </si>
  <si>
    <t>Dobava in polaganje eno-cevne cevi iz gibke PVC cevi  fi 63mm. V dolžinskem metru se upošteva: spuščanje cevi v jarek, uravnavanje cevi po smeri in višini, pripadajoča tesnila in objemke cevi.</t>
  </si>
  <si>
    <t xml:space="preserve">Dobava in polaganje enocevne cevi iz gibke  PVC cevi  fi 110mm pri prehodih čez cestišče. V dolžinskem metru se upošteva: spuščanje cevi v jarek, uravnavanje cevi po smeri in višini, pripadajoča tesnila in objemke cevi. </t>
  </si>
  <si>
    <t>Dobava in polaganje ozemljitvenega taku FeZn 25 x 4 mm položen v  plast zemlje gradbenega jareka. V dolžinskem metru so upoštevane še križne sponke.</t>
  </si>
  <si>
    <t xml:space="preserve">Dobava in polaganje enocevne cevi iz gibke  PVC cevi  fi 110mm prazna cev za namen polaganaj 0,4kV elektroenergetskega omrežja. V dolžinskem metru se upošteva: spuščanje cevi v jarek, uravnavanje cevi po smeri in višini, pripadajoča tesnila in objemke cevi. </t>
  </si>
  <si>
    <t>ELEKTROMONTAŽNA DELA IN OPREMA</t>
  </si>
  <si>
    <t>Kablovod</t>
  </si>
  <si>
    <t>Dobava in uvlečenje kabla NAYY-J 5x16 mm2 v  zaščitno cev fi 63mm.</t>
  </si>
  <si>
    <t>Material za montažna dela</t>
  </si>
  <si>
    <t>Dobava in montaža cestne LED svetilke, v IP66, zaščita IK08, ohišje iz tlačno ulitega aluminija, natik navpično na kandelaber debeline od 60mm do 60mm ali natik na krak s strani debeline 42mm do 60mm, nastavljiv kot natika 0°, 5°, 10°, 15°, zamenljiv in nadgradljiv optični modul ter nadgradljiv napajalnik, optika prilagojena dimenzijam ceste, 9115 lm izhodnega svetlobnega toka svetilke, priključna moč svetilke 60W, barvna temp. vira 3000K, regulacija brez potrebe samost. kabla na podlagi izračunavanja točke sredine noči glede na vklop in izklop svetilke, kot npr S LUM S2S.T.SA.24.60.010.4070.10.000.0, 60W, 9115 lm, CCT= 3000K; SPD=10kV; IP=66; IK=09 (DDF2 režim obratovanja)</t>
  </si>
  <si>
    <t>Spoj pocinkanega valjanca na kandelaber, komplet s bimetumensko zaščito.</t>
  </si>
  <si>
    <t>Vezava kablov v kandelaberski omarici vključno z drobnim materialom.</t>
  </si>
  <si>
    <t xml:space="preserve">Priklop napajalnega kabla krmilne omare CR v razvodni omari, kpl. z pritrditvenim in drobnim materialom.  </t>
  </si>
  <si>
    <t>Priklop kabelske mreže cestne razsvetljave na krmilno omaro javne razsvetljave, vključno z pritrditvenim in drobnim materialom.</t>
  </si>
  <si>
    <t>Priklop energetskega kabla na distribucijski del  omare cestne razsvetljave (kabelčevlji, priklop na zbiralko, ozemljitve).</t>
  </si>
  <si>
    <t>OCR OMARA</t>
  </si>
  <si>
    <t xml:space="preserve">Schrack 1000x1000x300mm z tipskim podstavkom 960x100x300: </t>
  </si>
  <si>
    <t>Krmilni del javne razsvetljave:</t>
  </si>
  <si>
    <t>glavno stikalo 40A/3p</t>
  </si>
  <si>
    <t>kos 1</t>
  </si>
  <si>
    <t>varovalčno podnožje NV 100A/3</t>
  </si>
  <si>
    <t>kos 3</t>
  </si>
  <si>
    <t>varovalčno podnožje EZN 25</t>
  </si>
  <si>
    <t xml:space="preserve">var. vložek NVgL-gG 1x3x16A </t>
  </si>
  <si>
    <t>kpl 2</t>
  </si>
  <si>
    <t xml:space="preserve">var. vložek NVgL-gG 1x1x6A </t>
  </si>
  <si>
    <t>preklopno stikalo 4G 10-51U</t>
  </si>
  <si>
    <t>kos 2</t>
  </si>
  <si>
    <t>analogni indikator jakosti osvetlitve enakovreden tip SELTRON HTR 03.3 (fotorele) za samodejno vklapljanje oziroma izklapljanje svetlobnih teles ali drugih naprav v odvisnosti od osvetlitve.</t>
  </si>
  <si>
    <t>programska ura enakovredna tipu ETI SHT-2</t>
  </si>
  <si>
    <t>svetlobno tipalo merilnega območja osvetlitev od 1 do 1000 Lux -ov.</t>
  </si>
  <si>
    <t>kontaktor KN-43</t>
  </si>
  <si>
    <t xml:space="preserve">vrstne sponke, PEN zbiralka, </t>
  </si>
  <si>
    <t xml:space="preserve">kpl </t>
  </si>
  <si>
    <t>vezni in drobni material</t>
  </si>
  <si>
    <t>Dobava in montaža označevalnih tablic iz ABS plastike skladno z zahtevami upravljalca cestne razsvetljave</t>
  </si>
  <si>
    <t>Dobava in montaža označevalnih tablic iz ABS plastike skladno z zahtevami upravljalca cestne razsvetljave za OJR</t>
  </si>
  <si>
    <t>Svetlobnotehnične meritve z merilnim protokolom.</t>
  </si>
  <si>
    <t>SKUPAJ ELEKTROMONTAŽNA DELA IN OPREMA</t>
  </si>
  <si>
    <t>IV.</t>
  </si>
  <si>
    <t xml:space="preserve"> -</t>
  </si>
  <si>
    <t xml:space="preserve">Nadzor upravljalca občinske cestne razsvetljave </t>
  </si>
  <si>
    <t>V.</t>
  </si>
  <si>
    <t>Izdelava projekta izvedenih del JR v 3 izvodih vključno z izdelavo geodetskega posnetka in vnosom v GJI</t>
  </si>
  <si>
    <t>REKAPITULACIJA CESTNA RAZSVETLJAVA</t>
  </si>
  <si>
    <t>SKUPAJ:</t>
  </si>
  <si>
    <t>Porušitev in odstranitev asfaltne plasti v debelini do 5 cm; odvoz na komunalno deponijo</t>
  </si>
  <si>
    <t>Porušitev in odstranitev asfaltne plasti v debelini do 10 cm; odvoz na komunalno deponijo</t>
  </si>
  <si>
    <t>Rezkanje in odvoz asfaltne krovne plasti v debelini do 4 cm; odvoz na komunalno deponijo</t>
  </si>
  <si>
    <t>Porušitev in odstranitev robnika iz cementnega betona; odvoz na komunalno deponijo</t>
  </si>
  <si>
    <t>Porušitev in odstranitev prepusta iz cevi s premerom do 60 cm; odvoz na komunalno deponijo</t>
  </si>
  <si>
    <t>Porušitev in odstranitev betonskega vtočnega jaška z rešetko, notranjega premerom do 60 cm; odvoz na komunalno deponijo</t>
  </si>
  <si>
    <t>Porušitev in odstranitev betonskega jaška z notranjega premerom do 100 cm; odvoz na komunalno deponijo</t>
  </si>
  <si>
    <t>Porušitev in odstranitev glave prepusta s premerom do 50 cm; odvoz na komunalno deponijo</t>
  </si>
  <si>
    <t>Porušitev in odstranitev zidane ograje; odvoz na komunalno deponijo</t>
  </si>
  <si>
    <t>Porušitev in odstranitev cementnega betona-strojno; odvoz na komunalno deponijo</t>
  </si>
  <si>
    <t>pavšal</t>
  </si>
  <si>
    <t>Zavarovanje gradbišča v času gradnje skladno z elaboratom začasne prometne ureditve (obračun po dejanskih stroških)</t>
  </si>
  <si>
    <t>Prestavitev obstoječega nadzemnega NN voda z vsemi elektro in gradbenimi deli po navodilih upravljalca</t>
  </si>
  <si>
    <t>Dobava in vgraditev hidranta pri P21</t>
  </si>
  <si>
    <t>Izdelava geodetskega načrta za izvedeno stanje (celoten objekt)</t>
  </si>
  <si>
    <t>Izdelava izvedbenega načrta izvedenih del  (INID) (cestni del, AP, hodnik za pešce. INID za CR zajeta v popisu za CR)</t>
  </si>
  <si>
    <t>Izdelava  BCP dokumentacije (celoten objekt)</t>
  </si>
  <si>
    <t>Znesek</t>
  </si>
  <si>
    <t xml:space="preserve">Nepredvidena dela </t>
  </si>
  <si>
    <t>DDV</t>
  </si>
  <si>
    <t>SKUPAJ Z DDV:</t>
  </si>
  <si>
    <t xml:space="preserve">Opomba: Ostale priloge iz specifikacije naročila (tehnično poročilo, situacije, detajli, zahteve in primeri) so sestavni del razpisne dokumentacije in pogodbe ter ponudnik ob oddaji ponudbe njimi v celoti soglaša. </t>
  </si>
  <si>
    <t>CESTNA RAZSVETLJAVA po P-1/2019</t>
  </si>
  <si>
    <t>CESTNA RAZSVETLJAVA po P-5/2011</t>
  </si>
  <si>
    <t>SKUPAJ CESTNA RASVETLJAVA PO PROJEKTU P-1/2019</t>
  </si>
  <si>
    <t>Izkop mehke kamnine – 4. kategorije za kanalske rove, prepuste, jaške in drenaže, širine do 1,0 m in globine do 1,0 m; odvoz odvečne kamnine na komunalno deponijo</t>
  </si>
  <si>
    <t>Izkop vezljive zemljine/zrnate kamnine – 3. kategorije za kanalske rove, prepuste, jaške in drenaže, širine do 1,0 m in globine do 1,0 m – strojno, planiranje dna ročno; odvoz odvečne zemljine na komunalno deponijo</t>
  </si>
  <si>
    <t>Široki izkop vezljive zemljine – 3. kategorije – strojno z nakladanjem; odvoz odvečne zemljine na komunalno deponijo</t>
  </si>
  <si>
    <t>Izkop vezljive zemljine/zrnate kamnine – 3. kategorije za ponikalnici, širine do 2,0 m in globine 2,1 do 4,0 m – strojno, planiranje dna ročno; odvoz odvečne kamnine na komunalno deponijo</t>
  </si>
  <si>
    <t>Izvajalec mora z vsemi gradbenimi odpadki (izkopi, rušitve...) ravnati skladno z elaboratom za ravnanje z odpadki in Uredbo o ravnanju z odpadki, ki nastanejo pri gradbenih delih (Uradni list RS št. 34/08). V enotnih cenah morajo biti zajeti vsi stroški za ravnanje z odpadki vključno z končnim deponiranjem.</t>
  </si>
  <si>
    <t>Izkop mehke kamnine – 4. kategorije za ponikalnici, širine do 2,0 m in globine 2,1 do 4,0 m - strojno, planiranje dna ročno; odvoz odvečne kamnine na komunalno deponijo</t>
  </si>
  <si>
    <t>Izkop trde kamnine – 5. kategorije za ponikalnici, širine do 2,0 m in globine 2,1 do 4,0 m ,odvoz odvečne kamnine na komunalno deponijo</t>
  </si>
  <si>
    <t>Dela je potrebno izvajati v skladu z veljavnimi tehničnimi predpisi, normativi in standardi ob upoštevanju zahtev iz varstva pri delu.</t>
  </si>
  <si>
    <t>Rekonstrukcija odseka ceste R2-421/2506 Ručetna vas - Jugorje, od km 5,600 do km 6,650</t>
  </si>
  <si>
    <t>73 132a</t>
  </si>
  <si>
    <t>Zaščita obstoječega TK podzemnega voda pri izvedbi gradbenih del rekonstrukcije ceste po navodilih upravljalca, ročni odkop in odmik TK voda za zagotavljanje ustreznih odmikov (do 1m) od drugih komunalnih vodov</t>
  </si>
  <si>
    <t>73 132b</t>
  </si>
  <si>
    <t>Zaščita obstoječega TK podzemnega voda pri izvedbi gradbenih del rekonstrukcije ceste po navodilih upravljalca, ročni odkop in odmik TK voda za zagotavljanje ustreznih odmikov (do 1m) od drugih komunalnih vodov, zaščita TK voda s prerezano PVC cevjo fi 125</t>
  </si>
  <si>
    <t>73 132c</t>
  </si>
  <si>
    <t>Zaščita obstoječega TK podzemnega voda pri izvedbi gradbenih del rekonstrukcije ceste po navodilih upravljalca, ročni odkop, obbetoniranje obstoječega TK voda</t>
  </si>
  <si>
    <t>Obnova vodovodnega hišnega priključka, izkop in zasip, nova vodovodna cev za priključek, zaščitna cev pcv fi 110 obbetonrirana v dolžini 15m, vsa ostala dela</t>
  </si>
  <si>
    <t>Premik obstoječega vodovodnega priključka (nova vodovodna cev, izkop, zasip, priklop na obstoječo vodovodno cev)</t>
  </si>
  <si>
    <t>Podaljšanje obstoječe PVC zaščitne cevi vodovoda preko državne ceste premera fi 400.</t>
  </si>
  <si>
    <t>Izvedba dodatne zaščitne cevi za vodovod pri prehodih ceste, izkop, zasip, dobava in polaganje PCV cevi fi 110, obbetoniranje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</si>
</sst>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0"/>
    <numFmt numFmtId="165" formatCode="d/\ m/"/>
    <numFmt numFmtId="166" formatCode="_-* #,##0.00\ _S_I_T_-;\-* #,##0.00\ _S_I_T_-;_-* &quot;-&quot;??\ _S_I_T_-;_-@_-"/>
    <numFmt numFmtId="167" formatCode="#,##0\ [$€-1]"/>
    <numFmt numFmtId="168" formatCode="#,##0.00\ [$€-1]"/>
    <numFmt numFmtId="169" formatCode="_-* #,##0.00\ &quot;SIT&quot;_-;\-* #,##0.00\ &quot;SIT&quot;_-;_-* &quot;-&quot;??\ &quot;SIT&quot;_-;_-@_-"/>
    <numFmt numFmtId="170" formatCode="_-* #,##0_-;\-* #,##0_-;_-* &quot;-&quot;??_-;_-@_-"/>
    <numFmt numFmtId="171" formatCode="0_)"/>
    <numFmt numFmtId="172" formatCode="dd/mm/yy"/>
    <numFmt numFmtId="173" formatCode="_-* #,##0.00&quot; SIT&quot;_-;\-* #,##0.00&quot; SIT&quot;_-;_-* \-??&quot; SIT&quot;_-;_-@_-"/>
    <numFmt numFmtId="174" formatCode="#,##0.00\ _€"/>
    <numFmt numFmtId="175" formatCode="0\ %"/>
  </numFmts>
  <fonts count="8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theme="1"/>
      <name val="Arial"/>
      <family val="2"/>
      <charset val="238"/>
    </font>
    <font>
      <b/>
      <sz val="11"/>
      <color theme="1"/>
      <name val="Arial"/>
      <family val="2"/>
      <charset val="238"/>
    </font>
    <font>
      <vertAlign val="superscript"/>
      <sz val="11"/>
      <color theme="1"/>
      <name val="Arial"/>
      <family val="2"/>
      <charset val="238"/>
    </font>
    <font>
      <sz val="11"/>
      <color rgb="FFC00000"/>
      <name val="Arial"/>
      <family val="2"/>
      <charset val="238"/>
    </font>
    <font>
      <b/>
      <sz val="11"/>
      <name val="Arial"/>
      <family val="2"/>
      <charset val="238"/>
    </font>
    <font>
      <sz val="11"/>
      <name val="Arial"/>
      <family val="2"/>
      <charset val="238"/>
    </font>
    <font>
      <sz val="11"/>
      <color theme="1"/>
      <name val="Symbol"/>
      <family val="1"/>
      <charset val="2"/>
    </font>
    <font>
      <sz val="11"/>
      <color theme="1"/>
      <name val="Calibri"/>
      <family val="2"/>
      <charset val="238"/>
      <scheme val="minor"/>
    </font>
    <font>
      <b/>
      <sz val="12"/>
      <color indexed="8"/>
      <name val="SSPalatino"/>
      <charset val="238"/>
    </font>
    <font>
      <b/>
      <sz val="10"/>
      <name val="Arial"/>
      <family val="2"/>
      <charset val="238"/>
    </font>
    <font>
      <sz val="10"/>
      <name val="Arial"/>
      <family val="2"/>
      <charset val="238"/>
    </font>
    <font>
      <b/>
      <sz val="10"/>
      <name val="SSPalatino"/>
      <charset val="238"/>
    </font>
    <font>
      <b/>
      <sz val="12"/>
      <name val="Arial"/>
      <family val="2"/>
      <charset val="238"/>
    </font>
    <font>
      <b/>
      <u/>
      <sz val="10"/>
      <name val="Arial"/>
      <family val="2"/>
      <charset val="238"/>
    </font>
    <font>
      <b/>
      <u/>
      <sz val="12"/>
      <name val="Arial"/>
      <family val="2"/>
      <charset val="238"/>
    </font>
    <font>
      <b/>
      <u/>
      <sz val="10"/>
      <name val="SSPalatino"/>
      <charset val="238"/>
    </font>
    <font>
      <b/>
      <sz val="10"/>
      <name val="Arial Narrow"/>
      <family val="2"/>
    </font>
    <font>
      <b/>
      <sz val="10"/>
      <name val="Arial"/>
      <family val="2"/>
    </font>
    <font>
      <b/>
      <sz val="11"/>
      <name val="Arial"/>
      <family val="2"/>
    </font>
    <font>
      <sz val="10"/>
      <name val="Arial"/>
      <family val="2"/>
    </font>
    <font>
      <sz val="11"/>
      <name val="Arial"/>
      <family val="2"/>
    </font>
    <font>
      <b/>
      <sz val="10"/>
      <name val="Times New Roman"/>
      <family val="1"/>
    </font>
    <font>
      <vertAlign val="superscript"/>
      <sz val="10"/>
      <name val="Arial"/>
      <family val="2"/>
    </font>
    <font>
      <b/>
      <sz val="11"/>
      <color indexed="8"/>
      <name val="Arial"/>
      <family val="2"/>
    </font>
    <font>
      <sz val="10"/>
      <color indexed="8"/>
      <name val="Arial"/>
      <family val="2"/>
    </font>
    <font>
      <b/>
      <sz val="10"/>
      <name val="SL Dutch"/>
      <charset val="238"/>
    </font>
    <font>
      <sz val="10"/>
      <name val="SSPalatino"/>
      <charset val="238"/>
    </font>
    <font>
      <b/>
      <sz val="11"/>
      <color theme="1"/>
      <name val="Arial"/>
      <family val="2"/>
    </font>
    <font>
      <sz val="10"/>
      <name val="Arial CE"/>
      <charset val="238"/>
    </font>
    <font>
      <sz val="11"/>
      <name val="Arial CE"/>
      <charset val="238"/>
    </font>
    <font>
      <vertAlign val="superscript"/>
      <sz val="10"/>
      <color indexed="8"/>
      <name val="Arial"/>
      <family val="2"/>
    </font>
    <font>
      <vertAlign val="superscript"/>
      <sz val="11"/>
      <name val="Arial"/>
      <family val="2"/>
      <charset val="238"/>
    </font>
    <font>
      <vertAlign val="superscript"/>
      <sz val="11"/>
      <name val="Arial"/>
      <family val="2"/>
    </font>
    <font>
      <sz val="11"/>
      <name val="Symbol"/>
      <family val="1"/>
      <charset val="2"/>
    </font>
    <font>
      <b/>
      <sz val="11"/>
      <color indexed="10"/>
      <name val="Arial"/>
      <family val="2"/>
    </font>
    <font>
      <sz val="11"/>
      <color indexed="10"/>
      <name val="Arial"/>
      <family val="2"/>
    </font>
    <font>
      <sz val="8"/>
      <name val="Calibri"/>
      <family val="2"/>
      <charset val="238"/>
      <scheme val="minor"/>
    </font>
    <font>
      <b/>
      <sz val="10"/>
      <name val="Times New Roman"/>
      <family val="1"/>
      <charset val="238"/>
    </font>
    <font>
      <sz val="10"/>
      <name val="Arial CE"/>
      <family val="2"/>
      <charset val="238"/>
    </font>
    <font>
      <b/>
      <sz val="12"/>
      <name val="Arial CE"/>
      <family val="2"/>
      <charset val="238"/>
    </font>
    <font>
      <sz val="12"/>
      <name val="Arial CE"/>
      <family val="2"/>
      <charset val="238"/>
    </font>
    <font>
      <b/>
      <sz val="10"/>
      <name val="Arial CE"/>
      <charset val="238"/>
    </font>
    <font>
      <sz val="10"/>
      <color indexed="8"/>
      <name val="MS Sans Serif"/>
      <family val="2"/>
      <charset val="238"/>
    </font>
    <font>
      <sz val="10"/>
      <name val="Calibri"/>
      <family val="2"/>
      <charset val="238"/>
    </font>
    <font>
      <b/>
      <sz val="14"/>
      <name val="Arial CE"/>
      <family val="2"/>
      <charset val="238"/>
    </font>
    <font>
      <sz val="8"/>
      <name val="Arial CE"/>
      <family val="2"/>
      <charset val="238"/>
    </font>
    <font>
      <sz val="11"/>
      <name val="Arial CE"/>
      <family val="2"/>
      <charset val="238"/>
    </font>
    <font>
      <b/>
      <i/>
      <sz val="11"/>
      <name val="Arial CE"/>
      <family val="2"/>
      <charset val="238"/>
    </font>
    <font>
      <b/>
      <sz val="11"/>
      <name val="Arial CE"/>
      <family val="2"/>
      <charset val="238"/>
    </font>
    <font>
      <b/>
      <i/>
      <sz val="12"/>
      <name val="Arial CE"/>
      <family val="2"/>
      <charset val="238"/>
    </font>
    <font>
      <b/>
      <sz val="10"/>
      <name val="Arial CE"/>
      <family val="2"/>
      <charset val="238"/>
    </font>
    <font>
      <sz val="10"/>
      <name val="Arial ce"/>
      <family val="2"/>
      <charset val="1"/>
    </font>
    <font>
      <sz val="10"/>
      <name val="Times New Roman CE"/>
      <family val="1"/>
      <charset val="238"/>
    </font>
    <font>
      <sz val="10"/>
      <color indexed="8"/>
      <name val="SSPalatino"/>
      <charset val="238"/>
    </font>
    <font>
      <sz val="16"/>
      <name val="Arial CE"/>
      <family val="2"/>
      <charset val="238"/>
    </font>
    <font>
      <sz val="12"/>
      <name val="Times New Roman CE"/>
      <family val="1"/>
      <charset val="238"/>
    </font>
    <font>
      <sz val="9"/>
      <name val="Arial CE"/>
      <family val="2"/>
      <charset val="238"/>
    </font>
    <font>
      <sz val="10"/>
      <color indexed="8"/>
      <name val="Arial"/>
      <family val="2"/>
      <charset val="1"/>
    </font>
    <font>
      <sz val="10"/>
      <color indexed="8"/>
      <name val="Arial CE"/>
      <family val="2"/>
      <charset val="238"/>
    </font>
    <font>
      <b/>
      <sz val="10"/>
      <color indexed="8"/>
      <name val="Arial CE"/>
      <family val="2"/>
      <charset val="238"/>
    </font>
    <font>
      <sz val="12"/>
      <name val="Times New Roman"/>
      <family val="1"/>
      <charset val="238"/>
    </font>
    <font>
      <sz val="10"/>
      <color indexed="8"/>
      <name val="Arial"/>
      <family val="2"/>
      <charset val="238"/>
    </font>
    <font>
      <sz val="14"/>
      <color theme="1"/>
      <name val="Calibri"/>
      <family val="2"/>
      <charset val="238"/>
      <scheme val="minor"/>
    </font>
    <font>
      <b/>
      <sz val="14"/>
      <name val="SLO Arial"/>
      <family val="2"/>
      <charset val="238"/>
    </font>
    <font>
      <sz val="14"/>
      <name val="Arial CE"/>
      <family val="2"/>
      <charset val="238"/>
    </font>
    <font>
      <sz val="14"/>
      <name val="Arial"/>
      <family val="2"/>
      <charset val="238"/>
    </font>
    <font>
      <sz val="14"/>
      <name val="SLO Arial"/>
      <family val="2"/>
      <charset val="238"/>
    </font>
    <font>
      <b/>
      <sz val="14"/>
      <name val="Arial"/>
      <family val="2"/>
      <charset val="238"/>
    </font>
    <font>
      <sz val="11"/>
      <color indexed="8"/>
      <name val="Arial CE"/>
      <charset val="238"/>
    </font>
    <font>
      <b/>
      <sz val="14"/>
      <name val="Arial"/>
      <family val="2"/>
    </font>
    <font>
      <b/>
      <sz val="14"/>
      <color theme="1"/>
      <name val="Arial"/>
      <family val="2"/>
      <charset val="238"/>
    </font>
    <font>
      <strike/>
      <sz val="11"/>
      <color theme="1"/>
      <name val="Arial"/>
      <family val="2"/>
      <charset val="238"/>
    </font>
    <font>
      <strike/>
      <sz val="11"/>
      <name val="Arial"/>
      <family val="2"/>
    </font>
    <font>
      <strike/>
      <sz val="11"/>
      <color theme="1"/>
      <name val="Calibri"/>
      <family val="2"/>
      <charset val="238"/>
      <scheme val="minor"/>
    </font>
    <font>
      <sz val="11"/>
      <color theme="4"/>
      <name val="Arial"/>
      <family val="2"/>
    </font>
    <font>
      <strike/>
      <sz val="11"/>
      <color theme="4"/>
      <name val="Arial"/>
      <family val="2"/>
    </font>
    <font>
      <sz val="11"/>
      <color theme="4"/>
      <name val="Calibri"/>
      <family val="2"/>
      <charset val="238"/>
      <scheme val="minor"/>
    </font>
    <font>
      <sz val="11"/>
      <color theme="4"/>
      <name val="Arial"/>
      <family val="2"/>
      <charset val="238"/>
    </font>
  </fonts>
  <fills count="4">
    <fill>
      <patternFill patternType="none"/>
    </fill>
    <fill>
      <patternFill patternType="gray125"/>
    </fill>
    <fill>
      <patternFill patternType="gray0625"/>
    </fill>
    <fill>
      <patternFill patternType="solid">
        <fgColor theme="0"/>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thin">
        <color indexed="8"/>
      </top>
      <bottom style="double">
        <color indexed="8"/>
      </bottom>
      <diagonal/>
    </border>
    <border>
      <left/>
      <right/>
      <top/>
      <bottom style="thin">
        <color indexed="8"/>
      </bottom>
      <diagonal/>
    </border>
    <border>
      <left/>
      <right/>
      <top/>
      <bottom style="double">
        <color indexed="8"/>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style="thin">
        <color indexed="64"/>
      </left>
      <right/>
      <top/>
      <bottom style="thin">
        <color indexed="8"/>
      </bottom>
      <diagonal/>
    </border>
    <border>
      <left/>
      <right style="thin">
        <color indexed="64"/>
      </right>
      <top style="medium">
        <color indexed="64"/>
      </top>
      <bottom style="thin">
        <color indexed="8"/>
      </bottom>
      <diagonal/>
    </border>
    <border>
      <left/>
      <right style="thin">
        <color indexed="64"/>
      </right>
      <top/>
      <bottom style="thin">
        <color indexed="8"/>
      </bottom>
      <diagonal/>
    </border>
    <border>
      <left style="thin">
        <color indexed="64"/>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right style="thin">
        <color indexed="64"/>
      </right>
      <top style="thin">
        <color indexed="8"/>
      </top>
      <bottom style="medium">
        <color indexed="64"/>
      </bottom>
      <diagonal/>
    </border>
  </borders>
  <cellStyleXfs count="17">
    <xf numFmtId="0" fontId="0" fillId="0" borderId="0"/>
    <xf numFmtId="43" fontId="10" fillId="0" borderId="0" applyFont="0" applyFill="0" applyBorder="0" applyAlignment="0" applyProtection="0"/>
    <xf numFmtId="0" fontId="11" fillId="0" borderId="0" applyFill="0" applyBorder="0" applyProtection="0"/>
    <xf numFmtId="0" fontId="11" fillId="0" borderId="0"/>
    <xf numFmtId="0" fontId="11" fillId="0" borderId="0" applyFill="0" applyBorder="0" applyProtection="0"/>
    <xf numFmtId="166" fontId="22" fillId="0" borderId="0" applyFont="0" applyFill="0" applyBorder="0" applyAlignment="0" applyProtection="0"/>
    <xf numFmtId="0" fontId="31" fillId="0" borderId="0"/>
    <xf numFmtId="166" fontId="31" fillId="0" borderId="0" applyFont="0" applyFill="0" applyBorder="0" applyAlignment="0" applyProtection="0"/>
    <xf numFmtId="0" fontId="13" fillId="0" borderId="0"/>
    <xf numFmtId="0" fontId="41" fillId="0" borderId="0"/>
    <xf numFmtId="0" fontId="45" fillId="0" borderId="0"/>
    <xf numFmtId="169" fontId="11" fillId="0" borderId="0" applyFont="0" applyFill="0" applyBorder="0" applyAlignment="0" applyProtection="0"/>
    <xf numFmtId="0" fontId="13" fillId="0" borderId="0"/>
    <xf numFmtId="166" fontId="11" fillId="0" borderId="0" applyFont="0" applyFill="0" applyBorder="0" applyAlignment="0" applyProtection="0"/>
    <xf numFmtId="173" fontId="41" fillId="0" borderId="0" applyFill="0" applyBorder="0" applyAlignment="0" applyProtection="0"/>
    <xf numFmtId="0" fontId="13" fillId="0" borderId="0"/>
    <xf numFmtId="0" fontId="8" fillId="0" borderId="0"/>
  </cellStyleXfs>
  <cellXfs count="663">
    <xf numFmtId="0" fontId="0" fillId="0" borderId="0" xfId="0"/>
    <xf numFmtId="2" fontId="0" fillId="0" borderId="0" xfId="0" applyNumberFormat="1"/>
    <xf numFmtId="2" fontId="1" fillId="0" borderId="0" xfId="0" applyNumberFormat="1" applyFont="1"/>
    <xf numFmtId="2" fontId="2" fillId="0" borderId="0" xfId="0" applyNumberFormat="1" applyFont="1"/>
    <xf numFmtId="0" fontId="2" fillId="0" borderId="0" xfId="0" applyFont="1"/>
    <xf numFmtId="0" fontId="0" fillId="0" borderId="0" xfId="0" applyNumberFormat="1" applyAlignment="1">
      <alignment vertical="top"/>
    </xf>
    <xf numFmtId="0" fontId="2" fillId="0" borderId="0" xfId="0" applyNumberFormat="1" applyFont="1" applyAlignment="1">
      <alignment vertical="top"/>
    </xf>
    <xf numFmtId="2" fontId="0" fillId="0" borderId="0" xfId="0" applyNumberFormat="1" applyAlignment="1">
      <alignment vertical="top"/>
    </xf>
    <xf numFmtId="0" fontId="3" fillId="0" borderId="0" xfId="0" applyFont="1" applyAlignment="1">
      <alignment vertical="top" wrapText="1"/>
    </xf>
    <xf numFmtId="2" fontId="0" fillId="0" borderId="0" xfId="0" applyNumberFormat="1" applyAlignment="1">
      <alignment vertical="top" wrapText="1"/>
    </xf>
    <xf numFmtId="0" fontId="3" fillId="0" borderId="0" xfId="0" applyFont="1"/>
    <xf numFmtId="16" fontId="4" fillId="0" borderId="0" xfId="0" applyNumberFormat="1" applyFont="1" applyAlignment="1">
      <alignment vertical="top"/>
    </xf>
    <xf numFmtId="16" fontId="3" fillId="0" borderId="0" xfId="0" applyNumberFormat="1" applyFont="1" applyAlignment="1">
      <alignment vertical="top"/>
    </xf>
    <xf numFmtId="0" fontId="3" fillId="0" borderId="0" xfId="0" applyNumberFormat="1" applyFont="1" applyAlignment="1">
      <alignment vertical="top"/>
    </xf>
    <xf numFmtId="16" fontId="4" fillId="0" borderId="0" xfId="0" applyNumberFormat="1" applyFont="1" applyAlignment="1">
      <alignment vertical="top" wrapText="1"/>
    </xf>
    <xf numFmtId="0" fontId="3" fillId="0" borderId="0" xfId="0" applyNumberFormat="1" applyFont="1" applyAlignment="1">
      <alignment vertical="top" wrapText="1"/>
    </xf>
    <xf numFmtId="2" fontId="3" fillId="0" borderId="0" xfId="0" applyNumberFormat="1" applyFont="1" applyAlignment="1">
      <alignment vertical="top" wrapText="1"/>
    </xf>
    <xf numFmtId="2" fontId="3" fillId="0" borderId="0" xfId="0" applyNumberFormat="1" applyFont="1"/>
    <xf numFmtId="0" fontId="4" fillId="0" borderId="0" xfId="0" applyNumberFormat="1" applyFont="1" applyAlignment="1">
      <alignment vertical="top"/>
    </xf>
    <xf numFmtId="164" fontId="3" fillId="0" borderId="0" xfId="0" applyNumberFormat="1" applyFont="1" applyAlignment="1">
      <alignment horizontal="left" vertical="top"/>
    </xf>
    <xf numFmtId="2" fontId="3" fillId="0" borderId="0" xfId="0" applyNumberFormat="1" applyFont="1" applyAlignment="1">
      <alignment vertical="top"/>
    </xf>
    <xf numFmtId="2" fontId="4" fillId="0" borderId="0" xfId="0" applyNumberFormat="1" applyFont="1" applyAlignment="1">
      <alignment vertical="top"/>
    </xf>
    <xf numFmtId="2" fontId="4" fillId="0" borderId="0" xfId="0" applyNumberFormat="1" applyFont="1" applyAlignment="1">
      <alignment vertical="top" wrapText="1"/>
    </xf>
    <xf numFmtId="0" fontId="4" fillId="0" borderId="0" xfId="0" applyFont="1" applyAlignment="1">
      <alignment vertical="top" wrapText="1"/>
    </xf>
    <xf numFmtId="0" fontId="4" fillId="0" borderId="0" xfId="0" applyFont="1"/>
    <xf numFmtId="2" fontId="4" fillId="0" borderId="0" xfId="0" applyNumberFormat="1" applyFont="1"/>
    <xf numFmtId="2" fontId="0" fillId="0" borderId="0" xfId="0" applyNumberFormat="1" applyFont="1"/>
    <xf numFmtId="14" fontId="4" fillId="0" borderId="0" xfId="0" applyNumberFormat="1" applyFont="1" applyAlignment="1">
      <alignment vertical="top" wrapText="1"/>
    </xf>
    <xf numFmtId="0" fontId="0" fillId="0" borderId="0" xfId="0" applyFont="1"/>
    <xf numFmtId="0" fontId="4" fillId="0" borderId="0" xfId="0" applyNumberFormat="1" applyFont="1" applyAlignment="1">
      <alignment vertical="top" wrapText="1"/>
    </xf>
    <xf numFmtId="0" fontId="3" fillId="0" borderId="0" xfId="0" applyFont="1" applyAlignment="1">
      <alignment vertical="top"/>
    </xf>
    <xf numFmtId="2" fontId="4" fillId="0" borderId="0" xfId="0" applyNumberFormat="1" applyFont="1" applyAlignment="1">
      <alignment horizontal="justify"/>
    </xf>
    <xf numFmtId="2" fontId="6" fillId="0" borderId="0" xfId="0" applyNumberFormat="1" applyFont="1"/>
    <xf numFmtId="2" fontId="8" fillId="0" borderId="0" xfId="0" applyNumberFormat="1" applyFont="1" applyAlignment="1">
      <alignment vertical="top" wrapText="1"/>
    </xf>
    <xf numFmtId="2" fontId="8" fillId="0" borderId="0" xfId="0" applyNumberFormat="1" applyFont="1"/>
    <xf numFmtId="164" fontId="3" fillId="0" borderId="0" xfId="0" applyNumberFormat="1" applyFont="1" applyAlignment="1">
      <alignment vertical="top"/>
    </xf>
    <xf numFmtId="43" fontId="3" fillId="0" borderId="0" xfId="1" applyFont="1" applyAlignment="1">
      <alignment vertical="top"/>
    </xf>
    <xf numFmtId="43" fontId="4" fillId="0" borderId="0" xfId="1" applyFont="1" applyAlignment="1">
      <alignment vertical="top"/>
    </xf>
    <xf numFmtId="43" fontId="0" fillId="0" borderId="0" xfId="1" applyFont="1" applyAlignment="1">
      <alignment vertical="top"/>
    </xf>
    <xf numFmtId="43" fontId="3" fillId="0" borderId="0" xfId="1" applyFont="1"/>
    <xf numFmtId="43" fontId="4" fillId="0" borderId="0" xfId="1" applyFont="1" applyAlignment="1">
      <alignment vertical="top" wrapText="1"/>
    </xf>
    <xf numFmtId="43" fontId="3" fillId="0" borderId="0" xfId="1" applyFont="1" applyAlignment="1">
      <alignment vertical="top" wrapText="1"/>
    </xf>
    <xf numFmtId="43" fontId="4" fillId="0" borderId="0" xfId="1" applyFont="1"/>
    <xf numFmtId="43" fontId="0" fillId="0" borderId="0" xfId="1" applyFont="1"/>
    <xf numFmtId="43" fontId="2" fillId="0" borderId="0" xfId="1" applyFont="1"/>
    <xf numFmtId="0" fontId="4" fillId="0" borderId="0" xfId="0" applyFont="1" applyAlignment="1">
      <alignment wrapText="1"/>
    </xf>
    <xf numFmtId="0" fontId="3" fillId="0" borderId="0" xfId="0" applyFont="1" applyAlignment="1">
      <alignment wrapText="1"/>
    </xf>
    <xf numFmtId="2" fontId="4" fillId="0" borderId="0" xfId="0" applyNumberFormat="1" applyFont="1" applyAlignment="1">
      <alignment wrapText="1"/>
    </xf>
    <xf numFmtId="2" fontId="3" fillId="0" borderId="0" xfId="0" applyNumberFormat="1" applyFont="1" applyAlignment="1">
      <alignment wrapText="1"/>
    </xf>
    <xf numFmtId="2" fontId="7" fillId="0" borderId="0" xfId="0" applyNumberFormat="1" applyFont="1" applyAlignment="1">
      <alignment wrapText="1"/>
    </xf>
    <xf numFmtId="0" fontId="4" fillId="0" borderId="0" xfId="0" applyFont="1" applyAlignment="1">
      <alignment horizontal="left" wrapText="1"/>
    </xf>
    <xf numFmtId="0" fontId="3" fillId="0" borderId="0" xfId="0" applyFont="1" applyAlignment="1">
      <alignment horizontal="left" vertical="top" wrapText="1"/>
    </xf>
    <xf numFmtId="0" fontId="3" fillId="0" borderId="0" xfId="0" applyFont="1" applyAlignment="1">
      <alignment horizontal="left" wrapText="1"/>
    </xf>
    <xf numFmtId="0" fontId="4" fillId="0" borderId="0" xfId="0" applyFont="1" applyAlignment="1">
      <alignment horizontal="left" vertical="top" wrapText="1"/>
    </xf>
    <xf numFmtId="2" fontId="3" fillId="0" borderId="0" xfId="0" applyNumberFormat="1" applyFont="1" applyAlignment="1">
      <alignment horizontal="left" vertical="top" wrapText="1"/>
    </xf>
    <xf numFmtId="2" fontId="4" fillId="0" borderId="0" xfId="0" applyNumberFormat="1" applyFont="1" applyAlignment="1">
      <alignment horizontal="left" vertical="top" wrapText="1"/>
    </xf>
    <xf numFmtId="2" fontId="3" fillId="0" borderId="0" xfId="0" applyNumberFormat="1" applyFont="1" applyBorder="1" applyAlignment="1">
      <alignment horizontal="left" vertical="top" wrapText="1"/>
    </xf>
    <xf numFmtId="2" fontId="3" fillId="0" borderId="0" xfId="0" applyNumberFormat="1" applyFont="1" applyBorder="1" applyAlignment="1">
      <alignment vertical="top"/>
    </xf>
    <xf numFmtId="43" fontId="3" fillId="0" borderId="0" xfId="1" applyFont="1" applyBorder="1" applyAlignment="1">
      <alignment vertical="top"/>
    </xf>
    <xf numFmtId="2" fontId="4" fillId="0" borderId="0" xfId="0" applyNumberFormat="1" applyFont="1" applyAlignment="1"/>
    <xf numFmtId="2" fontId="3" fillId="0" borderId="0" xfId="0" applyNumberFormat="1" applyFont="1" applyAlignment="1"/>
    <xf numFmtId="0" fontId="0" fillId="0" borderId="0" xfId="0" applyAlignment="1"/>
    <xf numFmtId="2" fontId="0" fillId="0" borderId="0" xfId="0" applyNumberFormat="1" applyBorder="1" applyAlignment="1"/>
    <xf numFmtId="0" fontId="0" fillId="0" borderId="0" xfId="0" applyAlignment="1">
      <alignment vertical="top"/>
    </xf>
    <xf numFmtId="0" fontId="4" fillId="0" borderId="0" xfId="0" applyFont="1" applyAlignment="1">
      <alignment vertical="top"/>
    </xf>
    <xf numFmtId="2" fontId="4" fillId="2" borderId="1" xfId="0" applyNumberFormat="1" applyFont="1" applyFill="1" applyBorder="1" applyAlignment="1">
      <alignment vertical="center" wrapText="1"/>
    </xf>
    <xf numFmtId="2" fontId="4" fillId="2" borderId="1" xfId="0" applyNumberFormat="1" applyFont="1" applyFill="1" applyBorder="1" applyAlignment="1">
      <alignment horizontal="left" vertical="center" wrapText="1"/>
    </xf>
    <xf numFmtId="2" fontId="4" fillId="2" borderId="1" xfId="0" applyNumberFormat="1" applyFont="1" applyFill="1" applyBorder="1" applyAlignment="1">
      <alignment vertical="center"/>
    </xf>
    <xf numFmtId="43" fontId="4" fillId="2" borderId="1" xfId="1" applyFont="1" applyFill="1" applyBorder="1" applyAlignment="1">
      <alignment vertical="center"/>
    </xf>
    <xf numFmtId="0" fontId="0" fillId="0" borderId="0" xfId="0" applyFont="1" applyAlignment="1">
      <alignment horizontal="left" wrapText="1"/>
    </xf>
    <xf numFmtId="0" fontId="0" fillId="0" borderId="0" xfId="0" applyFont="1" applyAlignment="1">
      <alignment horizontal="left" vertical="top" wrapText="1"/>
    </xf>
    <xf numFmtId="0" fontId="0" fillId="0" borderId="0" xfId="0" applyNumberFormat="1" applyBorder="1" applyAlignment="1">
      <alignment vertical="top"/>
    </xf>
    <xf numFmtId="0" fontId="4" fillId="2" borderId="1" xfId="0" applyNumberFormat="1" applyFont="1" applyFill="1" applyBorder="1" applyAlignment="1">
      <alignment vertical="center"/>
    </xf>
    <xf numFmtId="43" fontId="4" fillId="2" borderId="1" xfId="1" applyFont="1" applyFill="1" applyBorder="1" applyAlignment="1">
      <alignment horizontal="right" vertical="center"/>
    </xf>
    <xf numFmtId="2" fontId="0" fillId="0" borderId="0" xfId="0" applyNumberFormat="1" applyFont="1" applyAlignment="1">
      <alignment vertical="top" wrapText="1"/>
    </xf>
    <xf numFmtId="2" fontId="0" fillId="0" borderId="0" xfId="0" applyNumberFormat="1" applyFont="1" applyAlignment="1">
      <alignment wrapText="1"/>
    </xf>
    <xf numFmtId="0" fontId="0" fillId="0" borderId="0" xfId="0" applyFont="1" applyAlignment="1">
      <alignment wrapText="1"/>
    </xf>
    <xf numFmtId="0" fontId="12" fillId="0" borderId="0" xfId="2" applyFont="1" applyFill="1" applyBorder="1" applyAlignment="1">
      <alignment vertical="top"/>
    </xf>
    <xf numFmtId="4" fontId="13" fillId="0" borderId="0" xfId="2" applyNumberFormat="1" applyFont="1" applyFill="1" applyBorder="1" applyAlignment="1">
      <alignment horizontal="right" vertical="top"/>
    </xf>
    <xf numFmtId="0" fontId="12" fillId="0" borderId="0" xfId="3" applyFont="1" applyAlignment="1">
      <alignment vertical="top"/>
    </xf>
    <xf numFmtId="14" fontId="20" fillId="0" borderId="0" xfId="3" applyNumberFormat="1" applyFont="1" applyAlignment="1">
      <alignment horizontal="left" vertical="top"/>
    </xf>
    <xf numFmtId="0" fontId="22" fillId="0" borderId="0" xfId="2" applyFont="1" applyAlignment="1">
      <alignment vertical="top"/>
    </xf>
    <xf numFmtId="0" fontId="22" fillId="0" borderId="0" xfId="4" applyFont="1" applyAlignment="1">
      <alignment horizontal="left" vertical="top" wrapText="1"/>
    </xf>
    <xf numFmtId="14" fontId="22" fillId="0" borderId="0" xfId="3" applyNumberFormat="1" applyFont="1" applyAlignment="1">
      <alignment horizontal="left" vertical="top"/>
    </xf>
    <xf numFmtId="0" fontId="22" fillId="0" borderId="0" xfId="4" applyFont="1" applyAlignment="1">
      <alignment vertical="top" wrapText="1"/>
    </xf>
    <xf numFmtId="4" fontId="22" fillId="0" borderId="0" xfId="2" applyNumberFormat="1" applyFont="1" applyAlignment="1">
      <alignment horizontal="right" vertical="top" wrapText="1"/>
    </xf>
    <xf numFmtId="0" fontId="22" fillId="0" borderId="0" xfId="4" applyFont="1" applyAlignment="1">
      <alignment horizontal="left" vertical="top"/>
    </xf>
    <xf numFmtId="0" fontId="22" fillId="0" borderId="0" xfId="3" applyFont="1" applyAlignment="1">
      <alignment horizontal="left" vertical="top"/>
    </xf>
    <xf numFmtId="4" fontId="22" fillId="0" borderId="0" xfId="4" applyNumberFormat="1" applyFont="1" applyFill="1" applyBorder="1" applyAlignment="1">
      <alignment horizontal="right" vertical="top"/>
    </xf>
    <xf numFmtId="0" fontId="20" fillId="0" borderId="0" xfId="3" applyFont="1" applyAlignment="1">
      <alignment horizontal="left" vertical="top"/>
    </xf>
    <xf numFmtId="43" fontId="30" fillId="0" borderId="0" xfId="1" applyFont="1"/>
    <xf numFmtId="0" fontId="31" fillId="0" borderId="0" xfId="6"/>
    <xf numFmtId="0" fontId="32" fillId="0" borderId="0" xfId="6" applyFont="1"/>
    <xf numFmtId="4" fontId="8" fillId="0" borderId="0" xfId="4" applyNumberFormat="1" applyFont="1" applyFill="1" applyBorder="1" applyAlignment="1">
      <alignment vertical="top"/>
    </xf>
    <xf numFmtId="4" fontId="13" fillId="0" borderId="0" xfId="4" applyNumberFormat="1" applyFont="1" applyFill="1" applyBorder="1" applyAlignment="1">
      <alignment vertical="top"/>
    </xf>
    <xf numFmtId="4" fontId="22" fillId="0" borderId="0" xfId="7" applyNumberFormat="1" applyFont="1" applyAlignment="1">
      <alignment horizontal="right" vertical="top" wrapText="1"/>
    </xf>
    <xf numFmtId="4" fontId="22" fillId="0" borderId="0" xfId="4" applyNumberFormat="1" applyFont="1" applyFill="1" applyBorder="1" applyAlignment="1">
      <alignment vertical="top"/>
    </xf>
    <xf numFmtId="4" fontId="22" fillId="0" borderId="0" xfId="6" applyNumberFormat="1" applyFont="1" applyAlignment="1">
      <alignment horizontal="right" vertical="top" wrapText="1"/>
    </xf>
    <xf numFmtId="0" fontId="22" fillId="0" borderId="0" xfId="6" applyFont="1" applyAlignment="1">
      <alignment vertical="top"/>
    </xf>
    <xf numFmtId="0" fontId="22" fillId="0" borderId="0" xfId="6" applyFont="1" applyAlignment="1">
      <alignment horizontal="left" vertical="top" wrapText="1"/>
    </xf>
    <xf numFmtId="0" fontId="13" fillId="0" borderId="0" xfId="4" applyFont="1" applyAlignment="1">
      <alignment vertical="top" wrapText="1"/>
    </xf>
    <xf numFmtId="4" fontId="13" fillId="0" borderId="0" xfId="7" applyNumberFormat="1" applyFont="1" applyAlignment="1">
      <alignment horizontal="right" vertical="top" wrapText="1"/>
    </xf>
    <xf numFmtId="4" fontId="22" fillId="0" borderId="0" xfId="7" applyNumberFormat="1" applyFont="1" applyFill="1" applyBorder="1" applyAlignment="1">
      <alignment horizontal="right" vertical="top"/>
    </xf>
    <xf numFmtId="4" fontId="8" fillId="0" borderId="0" xfId="4" applyNumberFormat="1" applyFont="1" applyFill="1" applyBorder="1" applyAlignment="1">
      <alignment horizontal="right" vertical="top"/>
    </xf>
    <xf numFmtId="0" fontId="22" fillId="0" borderId="0" xfId="4" applyFont="1" applyFill="1" applyBorder="1" applyAlignment="1">
      <alignment vertical="top" wrapText="1"/>
    </xf>
    <xf numFmtId="0" fontId="20" fillId="0" borderId="0" xfId="4" applyFont="1" applyFill="1" applyBorder="1" applyAlignment="1">
      <alignment horizontal="left" vertical="top" wrapText="1"/>
    </xf>
    <xf numFmtId="4" fontId="7" fillId="0" borderId="0" xfId="4" applyNumberFormat="1" applyFont="1" applyFill="1" applyBorder="1" applyAlignment="1">
      <alignment vertical="top"/>
    </xf>
    <xf numFmtId="0" fontId="7" fillId="0" borderId="0" xfId="4" applyFont="1" applyAlignment="1">
      <alignment horizontal="left" vertical="top"/>
    </xf>
    <xf numFmtId="0" fontId="7" fillId="0" borderId="0" xfId="4" applyFont="1" applyAlignment="1">
      <alignment vertical="top" wrapText="1"/>
    </xf>
    <xf numFmtId="4" fontId="8" fillId="0" borderId="0" xfId="7" applyNumberFormat="1" applyFont="1" applyFill="1" applyBorder="1" applyAlignment="1">
      <alignment horizontal="right" vertical="top"/>
    </xf>
    <xf numFmtId="0" fontId="7" fillId="0" borderId="0" xfId="6" applyFont="1" applyAlignment="1">
      <alignment horizontal="left" vertical="top"/>
    </xf>
    <xf numFmtId="0" fontId="7" fillId="0" borderId="0" xfId="6" applyFont="1" applyAlignment="1">
      <alignment vertical="top"/>
    </xf>
    <xf numFmtId="49" fontId="7" fillId="0" borderId="0" xfId="4" applyNumberFormat="1" applyFont="1" applyAlignment="1">
      <alignment horizontal="left" vertical="top"/>
    </xf>
    <xf numFmtId="0" fontId="8" fillId="0" borderId="0" xfId="6" applyFont="1" applyAlignment="1">
      <alignment horizontal="left" vertical="top" wrapText="1"/>
    </xf>
    <xf numFmtId="0" fontId="8" fillId="0" borderId="0" xfId="6" applyFont="1" applyAlignment="1">
      <alignment vertical="top" wrapText="1"/>
    </xf>
    <xf numFmtId="4" fontId="8" fillId="0" borderId="0" xfId="6" applyNumberFormat="1" applyFont="1" applyAlignment="1">
      <alignment horizontal="right" vertical="top"/>
    </xf>
    <xf numFmtId="0" fontId="8" fillId="0" borderId="0" xfId="6" applyFont="1" applyAlignment="1">
      <alignment horizontal="center" vertical="top" wrapText="1"/>
    </xf>
    <xf numFmtId="0" fontId="7" fillId="3" borderId="0" xfId="4" applyFont="1" applyFill="1" applyAlignment="1">
      <alignment vertical="top" wrapText="1"/>
    </xf>
    <xf numFmtId="4" fontId="8" fillId="3" borderId="0" xfId="7" applyNumberFormat="1" applyFont="1" applyFill="1" applyBorder="1" applyAlignment="1">
      <alignment horizontal="right" vertical="top"/>
    </xf>
    <xf numFmtId="4" fontId="8" fillId="3" borderId="0" xfId="4" applyNumberFormat="1" applyFont="1" applyFill="1" applyBorder="1" applyAlignment="1">
      <alignment vertical="top"/>
    </xf>
    <xf numFmtId="4" fontId="7" fillId="3" borderId="0" xfId="4" applyNumberFormat="1" applyFont="1" applyFill="1" applyBorder="1" applyAlignment="1">
      <alignment vertical="top"/>
    </xf>
    <xf numFmtId="2" fontId="0" fillId="0" borderId="0" xfId="0" applyNumberFormat="1" applyFont="1" applyAlignment="1">
      <alignment vertical="top"/>
    </xf>
    <xf numFmtId="0" fontId="37" fillId="0" borderId="0" xfId="6" applyFont="1" applyAlignment="1">
      <alignment horizontal="left" vertical="top" wrapText="1"/>
    </xf>
    <xf numFmtId="0" fontId="38" fillId="0" borderId="0" xfId="6" applyFont="1" applyAlignment="1">
      <alignment vertical="top"/>
    </xf>
    <xf numFmtId="4" fontId="38" fillId="0" borderId="0" xfId="6" applyNumberFormat="1" applyFont="1" applyAlignment="1">
      <alignment horizontal="right" vertical="top" wrapText="1"/>
    </xf>
    <xf numFmtId="4" fontId="38" fillId="0" borderId="0" xfId="6" applyNumberFormat="1" applyFont="1" applyAlignment="1">
      <alignment vertical="top"/>
    </xf>
    <xf numFmtId="4" fontId="38" fillId="0" borderId="0" xfId="4" applyNumberFormat="1" applyFont="1" applyFill="1" applyBorder="1" applyAlignment="1">
      <alignment vertical="top"/>
    </xf>
    <xf numFmtId="0" fontId="23" fillId="0" borderId="0" xfId="6" applyFont="1" applyAlignment="1">
      <alignment horizontal="left" vertical="top" wrapText="1"/>
    </xf>
    <xf numFmtId="0" fontId="23" fillId="0" borderId="0" xfId="6" applyFont="1" applyAlignment="1">
      <alignment vertical="top" wrapText="1"/>
    </xf>
    <xf numFmtId="4" fontId="23" fillId="0" borderId="0" xfId="6" applyNumberFormat="1" applyFont="1" applyAlignment="1">
      <alignment horizontal="right" vertical="top" wrapText="1"/>
    </xf>
    <xf numFmtId="4" fontId="23" fillId="0" borderId="0" xfId="6" applyNumberFormat="1" applyFont="1" applyAlignment="1">
      <alignment vertical="top"/>
    </xf>
    <xf numFmtId="4" fontId="23" fillId="0" borderId="0" xfId="4" applyNumberFormat="1" applyFont="1" applyFill="1" applyBorder="1" applyAlignment="1">
      <alignment vertical="top"/>
    </xf>
    <xf numFmtId="0" fontId="23" fillId="0" borderId="0" xfId="6" applyFont="1" applyAlignment="1">
      <alignment vertical="top"/>
    </xf>
    <xf numFmtId="0" fontId="21" fillId="0" borderId="0" xfId="6" applyFont="1" applyAlignment="1">
      <alignment horizontal="left" vertical="top" wrapText="1"/>
    </xf>
    <xf numFmtId="1" fontId="12" fillId="0" borderId="0" xfId="2" applyNumberFormat="1" applyFont="1" applyFill="1" applyBorder="1" applyAlignment="1" applyProtection="1">
      <alignment vertical="top" wrapText="1"/>
    </xf>
    <xf numFmtId="4" fontId="13" fillId="0" borderId="0" xfId="2" applyNumberFormat="1" applyFont="1" applyFill="1" applyBorder="1" applyAlignment="1" applyProtection="1">
      <alignment horizontal="left" vertical="top" wrapText="1"/>
    </xf>
    <xf numFmtId="4" fontId="13" fillId="0" borderId="0" xfId="2" applyNumberFormat="1" applyFont="1" applyFill="1" applyBorder="1" applyAlignment="1" applyProtection="1">
      <alignment horizontal="center" vertical="top"/>
    </xf>
    <xf numFmtId="0" fontId="12" fillId="0" borderId="0" xfId="2" applyFont="1" applyFill="1" applyBorder="1" applyAlignment="1" applyProtection="1">
      <alignment vertical="top"/>
    </xf>
    <xf numFmtId="0" fontId="14" fillId="0" borderId="0" xfId="2" applyFont="1" applyFill="1" applyBorder="1" applyAlignment="1" applyProtection="1">
      <alignment vertical="top"/>
    </xf>
    <xf numFmtId="4" fontId="15" fillId="0" borderId="0" xfId="2" applyNumberFormat="1" applyFont="1" applyFill="1" applyBorder="1" applyAlignment="1" applyProtection="1">
      <alignment horizontal="left" vertical="top" wrapText="1"/>
    </xf>
    <xf numFmtId="1" fontId="16" fillId="0" borderId="0" xfId="2" applyNumberFormat="1" applyFont="1" applyFill="1" applyBorder="1" applyAlignment="1" applyProtection="1">
      <alignment vertical="top" wrapText="1"/>
    </xf>
    <xf numFmtId="4" fontId="17" fillId="0" borderId="0" xfId="2" applyNumberFormat="1" applyFont="1" applyFill="1" applyBorder="1" applyAlignment="1" applyProtection="1">
      <alignment vertical="top"/>
    </xf>
    <xf numFmtId="4" fontId="16" fillId="0" borderId="0" xfId="2" applyNumberFormat="1" applyFont="1" applyFill="1" applyBorder="1" applyAlignment="1" applyProtection="1">
      <alignment horizontal="center" vertical="top"/>
    </xf>
    <xf numFmtId="0" fontId="16" fillId="0" borderId="0" xfId="2" applyFont="1" applyFill="1" applyBorder="1" applyAlignment="1" applyProtection="1">
      <alignment horizontal="center" vertical="top"/>
    </xf>
    <xf numFmtId="0" fontId="16" fillId="0" borderId="0" xfId="2" applyFont="1" applyFill="1" applyBorder="1" applyAlignment="1" applyProtection="1">
      <alignment vertical="top"/>
    </xf>
    <xf numFmtId="0" fontId="18" fillId="0" borderId="0" xfId="2" applyFont="1" applyFill="1" applyBorder="1" applyAlignment="1" applyProtection="1">
      <alignment vertical="top"/>
    </xf>
    <xf numFmtId="4" fontId="12" fillId="0" borderId="0" xfId="2" applyNumberFormat="1" applyFont="1" applyFill="1" applyBorder="1" applyAlignment="1" applyProtection="1">
      <alignment vertical="top"/>
    </xf>
    <xf numFmtId="4" fontId="12" fillId="0" borderId="0" xfId="2" applyNumberFormat="1" applyFont="1" applyFill="1" applyBorder="1" applyAlignment="1" applyProtection="1">
      <alignment horizontal="center" vertical="top"/>
    </xf>
    <xf numFmtId="0" fontId="12" fillId="0" borderId="0" xfId="2" applyFont="1" applyFill="1" applyBorder="1" applyAlignment="1" applyProtection="1">
      <alignment horizontal="center" vertical="top"/>
    </xf>
    <xf numFmtId="1" fontId="7" fillId="0" borderId="0" xfId="2" applyNumberFormat="1" applyFont="1" applyFill="1" applyBorder="1" applyAlignment="1" applyProtection="1">
      <alignment vertical="top" wrapText="1"/>
    </xf>
    <xf numFmtId="4" fontId="7" fillId="0" borderId="0" xfId="2" applyNumberFormat="1" applyFont="1" applyFill="1" applyBorder="1" applyAlignment="1" applyProtection="1">
      <alignment horizontal="left" vertical="top" wrapText="1"/>
    </xf>
    <xf numFmtId="4" fontId="7" fillId="0" borderId="0" xfId="2" applyNumberFormat="1" applyFont="1" applyFill="1" applyBorder="1" applyAlignment="1" applyProtection="1">
      <alignment horizontal="center" vertical="center"/>
    </xf>
    <xf numFmtId="4" fontId="7" fillId="0" borderId="0" xfId="2" applyNumberFormat="1" applyFont="1" applyFill="1" applyBorder="1" applyAlignment="1" applyProtection="1">
      <alignment horizontal="right" vertical="center"/>
    </xf>
    <xf numFmtId="0" fontId="7" fillId="0" borderId="0" xfId="2" applyFont="1" applyFill="1" applyBorder="1" applyAlignment="1" applyProtection="1">
      <alignment horizontal="left" vertical="top" wrapText="1"/>
    </xf>
    <xf numFmtId="1" fontId="12" fillId="0" borderId="0" xfId="2" applyNumberFormat="1" applyFont="1" applyFill="1" applyBorder="1" applyAlignment="1" applyProtection="1">
      <alignment horizontal="left" vertical="top" wrapText="1"/>
    </xf>
    <xf numFmtId="4" fontId="13" fillId="0" borderId="0" xfId="2" applyNumberFormat="1" applyFont="1" applyFill="1" applyBorder="1" applyAlignment="1" applyProtection="1">
      <alignment horizontal="right" vertical="top"/>
    </xf>
    <xf numFmtId="1" fontId="19" fillId="2" borderId="1" xfId="2" applyNumberFormat="1" applyFont="1" applyFill="1" applyBorder="1" applyAlignment="1" applyProtection="1">
      <alignment horizontal="left" vertical="top" wrapText="1"/>
    </xf>
    <xf numFmtId="0" fontId="19" fillId="2" borderId="1" xfId="2" applyFont="1" applyFill="1" applyBorder="1" applyAlignment="1" applyProtection="1">
      <alignment vertical="top" wrapText="1"/>
    </xf>
    <xf numFmtId="0" fontId="19" fillId="2" borderId="1" xfId="2" applyFont="1" applyFill="1" applyBorder="1" applyAlignment="1" applyProtection="1">
      <alignment horizontal="center" vertical="top" wrapText="1"/>
    </xf>
    <xf numFmtId="4" fontId="19" fillId="2" borderId="1" xfId="2" applyNumberFormat="1" applyFont="1" applyFill="1" applyBorder="1" applyAlignment="1" applyProtection="1">
      <alignment horizontal="center" vertical="top" wrapText="1"/>
    </xf>
    <xf numFmtId="3" fontId="19" fillId="2" borderId="1" xfId="2" applyNumberFormat="1" applyFont="1" applyFill="1" applyBorder="1" applyAlignment="1" applyProtection="1">
      <alignment horizontal="right" vertical="top" wrapText="1"/>
    </xf>
    <xf numFmtId="16" fontId="20" fillId="0" borderId="0" xfId="3" applyNumberFormat="1" applyFont="1" applyFill="1" applyAlignment="1" applyProtection="1">
      <alignment horizontal="left" vertical="top"/>
    </xf>
    <xf numFmtId="0" fontId="21" fillId="0" borderId="0" xfId="3" applyFont="1" applyFill="1" applyAlignment="1" applyProtection="1">
      <alignment vertical="top"/>
    </xf>
    <xf numFmtId="0" fontId="16" fillId="0" borderId="0" xfId="3" applyFont="1" applyFill="1" applyAlignment="1" applyProtection="1">
      <alignment horizontal="center" vertical="top"/>
    </xf>
    <xf numFmtId="0" fontId="16" fillId="0" borderId="0" xfId="3" applyFont="1" applyFill="1" applyAlignment="1" applyProtection="1">
      <alignment horizontal="right" vertical="top"/>
    </xf>
    <xf numFmtId="0" fontId="16" fillId="0" borderId="0" xfId="3" applyFont="1" applyFill="1" applyAlignment="1" applyProtection="1">
      <alignment vertical="top"/>
    </xf>
    <xf numFmtId="0" fontId="18" fillId="0" borderId="0" xfId="3" applyFont="1" applyFill="1" applyAlignment="1" applyProtection="1">
      <alignment vertical="top"/>
    </xf>
    <xf numFmtId="16" fontId="16" fillId="0" borderId="0" xfId="3" applyNumberFormat="1" applyFont="1" applyAlignment="1" applyProtection="1">
      <alignment horizontal="left" vertical="top"/>
    </xf>
    <xf numFmtId="0" fontId="16" fillId="0" borderId="0" xfId="3" applyFont="1" applyAlignment="1" applyProtection="1">
      <alignment vertical="top"/>
    </xf>
    <xf numFmtId="0" fontId="16" fillId="0" borderId="0" xfId="3" applyFont="1" applyAlignment="1" applyProtection="1">
      <alignment horizontal="center" vertical="top"/>
    </xf>
    <xf numFmtId="0" fontId="16" fillId="0" borderId="0" xfId="3" applyFont="1" applyAlignment="1" applyProtection="1">
      <alignment horizontal="right" vertical="top"/>
    </xf>
    <xf numFmtId="0" fontId="18" fillId="0" borderId="0" xfId="3" applyFont="1" applyAlignment="1" applyProtection="1">
      <alignment vertical="top"/>
    </xf>
    <xf numFmtId="165" fontId="20" fillId="0" borderId="0" xfId="3" applyNumberFormat="1" applyFont="1" applyAlignment="1" applyProtection="1">
      <alignment horizontal="left" vertical="top"/>
    </xf>
    <xf numFmtId="0" fontId="21" fillId="0" borderId="0" xfId="3" applyFont="1" applyAlignment="1" applyProtection="1">
      <alignment vertical="top"/>
    </xf>
    <xf numFmtId="0" fontId="12" fillId="0" borderId="0" xfId="3" applyFont="1" applyAlignment="1" applyProtection="1">
      <alignment horizontal="center" vertical="top"/>
    </xf>
    <xf numFmtId="0" fontId="12" fillId="0" borderId="0" xfId="3" applyFont="1" applyAlignment="1" applyProtection="1">
      <alignment horizontal="right" vertical="top"/>
    </xf>
    <xf numFmtId="0" fontId="12" fillId="0" borderId="0" xfId="3" applyFont="1" applyAlignment="1" applyProtection="1">
      <alignment vertical="top"/>
    </xf>
    <xf numFmtId="0" fontId="14" fillId="0" borderId="0" xfId="3" applyFont="1" applyAlignment="1" applyProtection="1">
      <alignment vertical="top"/>
    </xf>
    <xf numFmtId="165" fontId="12" fillId="0" borderId="0" xfId="3" applyNumberFormat="1" applyFont="1" applyAlignment="1" applyProtection="1">
      <alignment horizontal="left" vertical="top"/>
    </xf>
    <xf numFmtId="0" fontId="21" fillId="0" borderId="0" xfId="2" applyFont="1" applyAlignment="1" applyProtection="1">
      <alignment horizontal="left" vertical="top" wrapText="1"/>
    </xf>
    <xf numFmtId="4" fontId="12" fillId="0" borderId="0" xfId="3" applyNumberFormat="1" applyFont="1" applyAlignment="1" applyProtection="1">
      <alignment horizontal="right" vertical="top"/>
    </xf>
    <xf numFmtId="0" fontId="20" fillId="0" borderId="0" xfId="2" applyFont="1" applyAlignment="1" applyProtection="1">
      <alignment horizontal="left" vertical="top"/>
    </xf>
    <xf numFmtId="0" fontId="22" fillId="0" borderId="0" xfId="2" applyFont="1" applyAlignment="1" applyProtection="1">
      <alignment horizontal="left" vertical="top" wrapText="1"/>
    </xf>
    <xf numFmtId="0" fontId="13" fillId="0" borderId="0" xfId="2" applyFont="1" applyFill="1" applyBorder="1" applyAlignment="1" applyProtection="1">
      <alignment horizontal="left" vertical="top" wrapText="1"/>
    </xf>
    <xf numFmtId="4" fontId="22" fillId="0" borderId="0" xfId="2" applyNumberFormat="1" applyFont="1" applyFill="1" applyBorder="1" applyAlignment="1" applyProtection="1">
      <alignment horizontal="right" vertical="top"/>
    </xf>
    <xf numFmtId="0" fontId="21" fillId="0" borderId="0" xfId="2" applyFont="1" applyAlignment="1" applyProtection="1">
      <alignment horizontal="left" vertical="top"/>
    </xf>
    <xf numFmtId="4" fontId="21" fillId="0" borderId="0" xfId="2" applyNumberFormat="1" applyFont="1" applyFill="1" applyBorder="1" applyAlignment="1" applyProtection="1">
      <alignment horizontal="right" vertical="top"/>
    </xf>
    <xf numFmtId="14" fontId="12" fillId="0" borderId="0" xfId="3" applyNumberFormat="1" applyFont="1" applyAlignment="1" applyProtection="1">
      <alignment horizontal="left" vertical="top"/>
    </xf>
    <xf numFmtId="4" fontId="20" fillId="0" borderId="0" xfId="2" applyNumberFormat="1" applyFont="1" applyFill="1" applyBorder="1" applyAlignment="1" applyProtection="1">
      <alignment horizontal="right" vertical="top"/>
    </xf>
    <xf numFmtId="14" fontId="20" fillId="0" borderId="0" xfId="3" applyNumberFormat="1" applyFont="1" applyAlignment="1" applyProtection="1">
      <alignment horizontal="left" vertical="top"/>
    </xf>
    <xf numFmtId="0" fontId="21" fillId="0" borderId="0" xfId="2" applyFont="1" applyAlignment="1" applyProtection="1">
      <alignment vertical="top"/>
    </xf>
    <xf numFmtId="14" fontId="20" fillId="0" borderId="0" xfId="3" applyNumberFormat="1" applyFont="1" applyFill="1" applyAlignment="1" applyProtection="1">
      <alignment horizontal="left" vertical="top"/>
    </xf>
    <xf numFmtId="0" fontId="21" fillId="0" borderId="0" xfId="2" applyFont="1" applyFill="1" applyAlignment="1" applyProtection="1">
      <alignment vertical="top"/>
    </xf>
    <xf numFmtId="0" fontId="22" fillId="0" borderId="0" xfId="2" applyFont="1" applyAlignment="1" applyProtection="1">
      <alignment horizontal="justify" vertical="top"/>
    </xf>
    <xf numFmtId="0" fontId="22" fillId="0" borderId="0" xfId="2" applyFont="1" applyAlignment="1" applyProtection="1">
      <alignment vertical="top"/>
    </xf>
    <xf numFmtId="0" fontId="22" fillId="0" borderId="0" xfId="4" applyFont="1" applyAlignment="1" applyProtection="1">
      <alignment horizontal="left" vertical="top" wrapText="1"/>
    </xf>
    <xf numFmtId="4" fontId="13" fillId="0" borderId="0" xfId="5" applyNumberFormat="1" applyFont="1" applyFill="1" applyBorder="1" applyAlignment="1" applyProtection="1">
      <alignment horizontal="right" vertical="top"/>
    </xf>
    <xf numFmtId="4" fontId="13" fillId="0" borderId="0" xfId="4" applyNumberFormat="1" applyFont="1" applyFill="1" applyBorder="1" applyAlignment="1" applyProtection="1">
      <alignment horizontal="right" vertical="top"/>
    </xf>
    <xf numFmtId="14" fontId="22" fillId="0" borderId="0" xfId="3" applyNumberFormat="1" applyFont="1" applyAlignment="1" applyProtection="1">
      <alignment horizontal="left" vertical="top"/>
    </xf>
    <xf numFmtId="0" fontId="22" fillId="0" borderId="0" xfId="4" applyFont="1" applyAlignment="1" applyProtection="1">
      <alignment vertical="top" wrapText="1"/>
    </xf>
    <xf numFmtId="4" fontId="22" fillId="0" borderId="0" xfId="5" applyNumberFormat="1" applyFont="1" applyFill="1" applyBorder="1" applyAlignment="1" applyProtection="1">
      <alignment horizontal="right" vertical="top"/>
    </xf>
    <xf numFmtId="0" fontId="20" fillId="0" borderId="0" xfId="2" applyFont="1" applyAlignment="1" applyProtection="1">
      <alignment horizontal="left" vertical="top" wrapText="1"/>
    </xf>
    <xf numFmtId="0" fontId="22" fillId="0" borderId="0" xfId="2" applyFont="1" applyAlignment="1" applyProtection="1">
      <alignment horizontal="justify" vertical="top" wrapText="1"/>
    </xf>
    <xf numFmtId="4" fontId="22" fillId="0" borderId="0" xfId="2" applyNumberFormat="1" applyFont="1" applyAlignment="1" applyProtection="1">
      <alignment horizontal="right" vertical="top" wrapText="1"/>
    </xf>
    <xf numFmtId="0" fontId="22" fillId="0" borderId="0" xfId="2" applyFont="1" applyAlignment="1" applyProtection="1">
      <alignment vertical="top" wrapText="1"/>
    </xf>
    <xf numFmtId="4" fontId="20" fillId="0" borderId="0" xfId="2" applyNumberFormat="1" applyFont="1" applyAlignment="1" applyProtection="1">
      <alignment horizontal="right" vertical="top" wrapText="1"/>
    </xf>
    <xf numFmtId="16" fontId="20" fillId="0" borderId="0" xfId="2" applyNumberFormat="1" applyFont="1" applyAlignment="1" applyProtection="1">
      <alignment horizontal="left" vertical="top"/>
    </xf>
    <xf numFmtId="0" fontId="22" fillId="0" borderId="0" xfId="4" applyFont="1" applyAlignment="1" applyProtection="1">
      <alignment horizontal="justify" vertical="top" wrapText="1"/>
    </xf>
    <xf numFmtId="4" fontId="23" fillId="0" borderId="0" xfId="2" applyNumberFormat="1" applyFont="1" applyFill="1" applyBorder="1" applyAlignment="1" applyProtection="1">
      <alignment horizontal="right" vertical="top"/>
    </xf>
    <xf numFmtId="0" fontId="21" fillId="0" borderId="0" xfId="2" applyFont="1" applyAlignment="1" applyProtection="1">
      <alignment vertical="top" wrapText="1"/>
    </xf>
    <xf numFmtId="0" fontId="20" fillId="0" borderId="0" xfId="2" applyFont="1" applyAlignment="1" applyProtection="1">
      <alignment horizontal="center" vertical="top" wrapText="1"/>
    </xf>
    <xf numFmtId="0" fontId="20" fillId="0" borderId="0" xfId="2" applyFont="1" applyFill="1" applyAlignment="1" applyProtection="1">
      <alignment horizontal="left" vertical="top"/>
    </xf>
    <xf numFmtId="0" fontId="21" fillId="0" borderId="0" xfId="2" applyFont="1" applyFill="1" applyAlignment="1" applyProtection="1">
      <alignment horizontal="left" vertical="top" wrapText="1"/>
    </xf>
    <xf numFmtId="4" fontId="22" fillId="0" borderId="0" xfId="2" applyNumberFormat="1" applyFont="1" applyFill="1" applyAlignment="1" applyProtection="1">
      <alignment horizontal="right" vertical="top" wrapText="1"/>
    </xf>
    <xf numFmtId="49" fontId="20" fillId="0" borderId="0" xfId="4" applyNumberFormat="1" applyFont="1" applyAlignment="1" applyProtection="1">
      <alignment horizontal="left" vertical="top"/>
    </xf>
    <xf numFmtId="0" fontId="20" fillId="0" borderId="0" xfId="4" applyFont="1" applyAlignment="1" applyProtection="1">
      <alignment vertical="top" wrapText="1"/>
    </xf>
    <xf numFmtId="4" fontId="22" fillId="0" borderId="0" xfId="5" applyNumberFormat="1" applyFont="1" applyAlignment="1" applyProtection="1">
      <alignment horizontal="right" vertical="top" wrapText="1"/>
    </xf>
    <xf numFmtId="0" fontId="20" fillId="0" borderId="0" xfId="4" applyFont="1" applyAlignment="1" applyProtection="1">
      <alignment horizontal="left" vertical="top" wrapText="1"/>
    </xf>
    <xf numFmtId="0" fontId="20" fillId="0" borderId="0" xfId="4" applyFont="1" applyAlignment="1" applyProtection="1">
      <alignment horizontal="left" vertical="top"/>
    </xf>
    <xf numFmtId="4" fontId="12" fillId="0" borderId="0" xfId="2" applyNumberFormat="1" applyFont="1" applyFill="1" applyBorder="1" applyAlignment="1" applyProtection="1">
      <alignment horizontal="right" vertical="top"/>
    </xf>
    <xf numFmtId="0" fontId="22" fillId="0" borderId="0" xfId="4" applyFont="1" applyAlignment="1" applyProtection="1">
      <alignment horizontal="left" vertical="top"/>
    </xf>
    <xf numFmtId="0" fontId="13" fillId="0" borderId="0" xfId="2" applyFont="1" applyAlignment="1" applyProtection="1">
      <alignment horizontal="left" vertical="top" wrapText="1"/>
    </xf>
    <xf numFmtId="14" fontId="20" fillId="0" borderId="0" xfId="2" applyNumberFormat="1" applyFont="1" applyAlignment="1" applyProtection="1">
      <alignment horizontal="left" vertical="top"/>
    </xf>
    <xf numFmtId="4" fontId="7" fillId="0" borderId="0" xfId="2" applyNumberFormat="1" applyFont="1" applyFill="1" applyBorder="1" applyAlignment="1" applyProtection="1">
      <alignment vertical="top"/>
    </xf>
    <xf numFmtId="4" fontId="7" fillId="0" borderId="0" xfId="2" applyNumberFormat="1" applyFont="1" applyFill="1" applyBorder="1" applyAlignment="1" applyProtection="1">
      <alignment horizontal="right" vertical="top"/>
    </xf>
    <xf numFmtId="14" fontId="21" fillId="0" borderId="0" xfId="3" applyNumberFormat="1" applyFont="1" applyFill="1" applyAlignment="1" applyProtection="1">
      <alignment horizontal="left" vertical="top"/>
    </xf>
    <xf numFmtId="2" fontId="13" fillId="0" borderId="0" xfId="2" applyNumberFormat="1" applyFont="1" applyFill="1" applyBorder="1" applyAlignment="1" applyProtection="1">
      <alignment horizontal="center" vertical="top"/>
    </xf>
    <xf numFmtId="0" fontId="22" fillId="0" borderId="0" xfId="3" applyFont="1" applyAlignment="1" applyProtection="1">
      <alignment horizontal="left" vertical="top"/>
    </xf>
    <xf numFmtId="4" fontId="22" fillId="0" borderId="0" xfId="4" applyNumberFormat="1" applyFont="1" applyFill="1" applyBorder="1" applyAlignment="1" applyProtection="1">
      <alignment horizontal="right" vertical="top"/>
    </xf>
    <xf numFmtId="0" fontId="20" fillId="0" borderId="0" xfId="3" applyFont="1" applyAlignment="1" applyProtection="1">
      <alignment horizontal="left" vertical="top"/>
    </xf>
    <xf numFmtId="14" fontId="21" fillId="0" borderId="0" xfId="3" applyNumberFormat="1" applyFont="1" applyAlignment="1" applyProtection="1">
      <alignment horizontal="left" vertical="top"/>
    </xf>
    <xf numFmtId="0" fontId="26" fillId="0" borderId="0" xfId="2" applyFont="1" applyAlignment="1" applyProtection="1">
      <alignment vertical="top"/>
    </xf>
    <xf numFmtId="16" fontId="26" fillId="0" borderId="0" xfId="2" applyNumberFormat="1" applyFont="1" applyAlignment="1" applyProtection="1">
      <alignment horizontal="left" vertical="top"/>
    </xf>
    <xf numFmtId="0" fontId="22" fillId="0" borderId="0" xfId="2" applyFont="1" applyAlignment="1" applyProtection="1">
      <alignment horizontal="center" vertical="top" wrapText="1"/>
    </xf>
    <xf numFmtId="0" fontId="27" fillId="0" borderId="0" xfId="2" applyFont="1" applyAlignment="1" applyProtection="1">
      <alignment vertical="top"/>
    </xf>
    <xf numFmtId="2" fontId="13" fillId="0" borderId="0" xfId="2" applyNumberFormat="1" applyFont="1" applyFill="1" applyBorder="1" applyAlignment="1" applyProtection="1">
      <alignment horizontal="right" vertical="top"/>
    </xf>
    <xf numFmtId="2" fontId="22" fillId="0" borderId="0" xfId="2" applyNumberFormat="1" applyFont="1" applyFill="1" applyBorder="1" applyAlignment="1" applyProtection="1">
      <alignment horizontal="center" vertical="top"/>
    </xf>
    <xf numFmtId="0" fontId="12" fillId="0" borderId="0" xfId="2" applyFont="1" applyFill="1" applyBorder="1" applyAlignment="1" applyProtection="1">
      <alignment horizontal="left" vertical="top" wrapText="1"/>
    </xf>
    <xf numFmtId="0" fontId="16" fillId="0" borderId="0" xfId="3" applyFont="1" applyAlignment="1" applyProtection="1">
      <alignment horizontal="left" vertical="top"/>
    </xf>
    <xf numFmtId="0" fontId="12" fillId="0" borderId="0" xfId="3" applyFont="1" applyAlignment="1" applyProtection="1">
      <alignment horizontal="left" vertical="top"/>
    </xf>
    <xf numFmtId="2" fontId="12" fillId="0" borderId="0" xfId="2" applyNumberFormat="1" applyFont="1" applyFill="1" applyBorder="1" applyAlignment="1" applyProtection="1">
      <alignment horizontal="center" vertical="top"/>
    </xf>
    <xf numFmtId="165" fontId="12" fillId="0" borderId="0" xfId="2" applyNumberFormat="1" applyFont="1" applyFill="1" applyBorder="1" applyAlignment="1" applyProtection="1">
      <alignment horizontal="left" vertical="top" wrapText="1"/>
    </xf>
    <xf numFmtId="0" fontId="28" fillId="0" borderId="0" xfId="2" applyFont="1" applyFill="1" applyBorder="1" applyAlignment="1" applyProtection="1">
      <alignment vertical="top"/>
    </xf>
    <xf numFmtId="4" fontId="12" fillId="0" borderId="0" xfId="2" applyNumberFormat="1" applyFont="1" applyFill="1" applyBorder="1" applyAlignment="1" applyProtection="1">
      <alignment horizontal="left" vertical="top" wrapText="1"/>
    </xf>
    <xf numFmtId="4" fontId="22" fillId="0" borderId="0" xfId="2" applyNumberFormat="1" applyFont="1" applyFill="1" applyBorder="1" applyAlignment="1" applyProtection="1">
      <alignment horizontal="center" vertical="top"/>
    </xf>
    <xf numFmtId="0" fontId="22" fillId="0" borderId="0" xfId="2" applyFont="1" applyFill="1" applyBorder="1" applyAlignment="1" applyProtection="1">
      <alignment horizontal="left" vertical="top" wrapText="1"/>
    </xf>
    <xf numFmtId="0" fontId="13" fillId="0" borderId="0" xfId="2" applyFont="1" applyFill="1" applyBorder="1" applyAlignment="1" applyProtection="1">
      <alignment vertical="top"/>
    </xf>
    <xf numFmtId="0" fontId="29" fillId="0" borderId="0" xfId="2" applyFont="1" applyFill="1" applyBorder="1" applyAlignment="1" applyProtection="1">
      <alignment vertical="top"/>
    </xf>
    <xf numFmtId="16" fontId="12" fillId="0" borderId="0" xfId="3" applyNumberFormat="1" applyFont="1" applyAlignment="1" applyProtection="1">
      <alignment horizontal="left" vertical="top"/>
    </xf>
    <xf numFmtId="0" fontId="16" fillId="0" borderId="0" xfId="2" applyFont="1" applyFill="1" applyBorder="1" applyAlignment="1" applyProtection="1">
      <alignment horizontal="left" vertical="top" wrapText="1"/>
    </xf>
    <xf numFmtId="4" fontId="12" fillId="0" borderId="0" xfId="2" applyNumberFormat="1" applyFont="1" applyFill="1" applyAlignment="1" applyProtection="1">
      <alignment horizontal="center" vertical="top"/>
    </xf>
    <xf numFmtId="0" fontId="12" fillId="0" borderId="0" xfId="2" applyFont="1" applyFill="1" applyAlignment="1" applyProtection="1">
      <alignment vertical="top"/>
    </xf>
    <xf numFmtId="0" fontId="14" fillId="0" borderId="0" xfId="2" applyFont="1" applyFill="1" applyAlignment="1" applyProtection="1">
      <alignment vertical="top"/>
    </xf>
    <xf numFmtId="4" fontId="20" fillId="0" borderId="0" xfId="2" applyNumberFormat="1" applyFont="1" applyFill="1" applyBorder="1" applyAlignment="1" applyProtection="1">
      <alignment horizontal="center" vertical="top"/>
    </xf>
    <xf numFmtId="0" fontId="20" fillId="0" borderId="0" xfId="2" applyFont="1" applyFill="1" applyBorder="1" applyAlignment="1" applyProtection="1">
      <alignment horizontal="left" vertical="top" wrapText="1"/>
    </xf>
    <xf numFmtId="4" fontId="13" fillId="0" borderId="0" xfId="2" applyNumberFormat="1" applyFont="1" applyFill="1" applyBorder="1" applyAlignment="1" applyProtection="1">
      <alignment horizontal="center"/>
    </xf>
    <xf numFmtId="4" fontId="20" fillId="0" borderId="0" xfId="2" applyNumberFormat="1" applyFont="1" applyFill="1" applyBorder="1" applyAlignment="1" applyProtection="1">
      <alignment horizontal="center"/>
    </xf>
    <xf numFmtId="0" fontId="12" fillId="0" borderId="0" xfId="2" applyFont="1" applyFill="1" applyBorder="1" applyProtection="1"/>
    <xf numFmtId="0" fontId="14" fillId="0" borderId="0" xfId="2" applyFont="1" applyFill="1" applyBorder="1" applyProtection="1"/>
    <xf numFmtId="4" fontId="13" fillId="0" borderId="0" xfId="2" applyNumberFormat="1" applyFont="1" applyFill="1" applyBorder="1" applyAlignment="1" applyProtection="1">
      <alignment horizontal="right" vertical="top"/>
      <protection locked="0"/>
    </xf>
    <xf numFmtId="2" fontId="3" fillId="0" borderId="0" xfId="0" applyNumberFormat="1" applyFont="1" applyAlignment="1" applyProtection="1">
      <alignment vertical="top"/>
      <protection locked="0"/>
    </xf>
    <xf numFmtId="49" fontId="13" fillId="0" borderId="0" xfId="8" applyNumberFormat="1" applyAlignment="1">
      <alignment horizontal="right"/>
    </xf>
    <xf numFmtId="1" fontId="22" fillId="0" borderId="0" xfId="8" applyNumberFormat="1" applyFont="1" applyAlignment="1">
      <alignment horizontal="left" vertical="top"/>
    </xf>
    <xf numFmtId="0" fontId="40" fillId="0" borderId="0" xfId="2" applyFont="1" applyFill="1" applyAlignment="1" applyProtection="1">
      <alignment vertical="top"/>
    </xf>
    <xf numFmtId="2" fontId="20" fillId="0" borderId="0" xfId="8" applyNumberFormat="1" applyFont="1" applyAlignment="1">
      <alignment horizontal="left" vertical="top"/>
    </xf>
    <xf numFmtId="4" fontId="22" fillId="0" borderId="0" xfId="2" applyNumberFormat="1" applyFont="1" applyFill="1" applyProtection="1"/>
    <xf numFmtId="167" fontId="22" fillId="0" borderId="0" xfId="2" applyNumberFormat="1" applyFont="1" applyFill="1" applyAlignment="1" applyProtection="1">
      <alignment vertical="top"/>
    </xf>
    <xf numFmtId="4" fontId="22" fillId="0" borderId="0" xfId="2" applyNumberFormat="1" applyFont="1" applyFill="1" applyAlignment="1" applyProtection="1">
      <alignment vertical="top"/>
    </xf>
    <xf numFmtId="168" fontId="20" fillId="0" borderId="0" xfId="2" applyNumberFormat="1" applyFont="1" applyFill="1" applyAlignment="1" applyProtection="1">
      <alignment vertical="top"/>
    </xf>
    <xf numFmtId="0" fontId="20" fillId="0" borderId="0" xfId="2" applyFont="1" applyFill="1" applyProtection="1"/>
    <xf numFmtId="0" fontId="20" fillId="0" borderId="0" xfId="8" applyFont="1"/>
    <xf numFmtId="168" fontId="22" fillId="0" borderId="0" xfId="2" applyNumberFormat="1" applyFont="1" applyFill="1" applyProtection="1"/>
    <xf numFmtId="0" fontId="42" fillId="0" borderId="0" xfId="9" applyFont="1" applyAlignment="1">
      <alignment vertical="top"/>
    </xf>
    <xf numFmtId="0" fontId="42" fillId="0" borderId="0" xfId="9" applyFont="1" applyAlignment="1">
      <alignment vertical="center" wrapText="1"/>
    </xf>
    <xf numFmtId="168" fontId="22" fillId="0" borderId="0" xfId="8" applyNumberFormat="1" applyFont="1"/>
    <xf numFmtId="0" fontId="42" fillId="0" borderId="0" xfId="9" applyFont="1"/>
    <xf numFmtId="0" fontId="42" fillId="0" borderId="0" xfId="9" applyFont="1" applyAlignment="1">
      <alignment horizontal="justify" wrapText="1"/>
    </xf>
    <xf numFmtId="168" fontId="13" fillId="0" borderId="0" xfId="8" applyNumberFormat="1" applyAlignment="1">
      <alignment vertical="top"/>
    </xf>
    <xf numFmtId="0" fontId="42" fillId="0" borderId="0" xfId="9" applyFont="1" applyAlignment="1">
      <alignment horizontal="center"/>
    </xf>
    <xf numFmtId="0" fontId="43" fillId="0" borderId="0" xfId="9" applyFont="1"/>
    <xf numFmtId="4" fontId="22" fillId="0" borderId="0" xfId="8" applyNumberFormat="1" applyFont="1" applyAlignment="1">
      <alignment vertical="top"/>
    </xf>
    <xf numFmtId="49" fontId="13" fillId="0" borderId="0" xfId="8" applyNumberFormat="1" applyAlignment="1">
      <alignment horizontal="left" vertical="top" wrapText="1"/>
    </xf>
    <xf numFmtId="4" fontId="20" fillId="0" borderId="0" xfId="8" applyNumberFormat="1" applyFont="1" applyAlignment="1">
      <alignment vertical="top"/>
    </xf>
    <xf numFmtId="2" fontId="20" fillId="0" borderId="0" xfId="8" applyNumberFormat="1" applyFont="1" applyAlignment="1">
      <alignment vertical="top"/>
    </xf>
    <xf numFmtId="4" fontId="20" fillId="0" borderId="0" xfId="8" applyNumberFormat="1" applyFont="1"/>
    <xf numFmtId="167" fontId="20" fillId="0" borderId="0" xfId="8" applyNumberFormat="1" applyFont="1" applyAlignment="1">
      <alignment vertical="top"/>
    </xf>
    <xf numFmtId="168" fontId="12" fillId="0" borderId="0" xfId="8" applyNumberFormat="1" applyFont="1" applyAlignment="1">
      <alignment vertical="top"/>
    </xf>
    <xf numFmtId="168" fontId="20" fillId="0" borderId="0" xfId="8" applyNumberFormat="1" applyFont="1"/>
    <xf numFmtId="4" fontId="20" fillId="0" borderId="0" xfId="8" applyNumberFormat="1" applyFont="1" applyAlignment="1">
      <alignment horizontal="left" vertical="top" wrapText="1"/>
    </xf>
    <xf numFmtId="168" fontId="12" fillId="0" borderId="2" xfId="8" applyNumberFormat="1" applyFont="1" applyBorder="1" applyAlignment="1">
      <alignment vertical="top"/>
    </xf>
    <xf numFmtId="0" fontId="44" fillId="0" borderId="0" xfId="2" applyFont="1" applyFill="1" applyProtection="1"/>
    <xf numFmtId="0" fontId="20" fillId="0" borderId="0" xfId="3" applyFont="1"/>
    <xf numFmtId="168" fontId="20" fillId="0" borderId="0" xfId="3" applyNumberFormat="1" applyFont="1"/>
    <xf numFmtId="49" fontId="13" fillId="0" borderId="0" xfId="8" applyNumberFormat="1" applyAlignment="1">
      <alignment horizontal="left" vertical="center" wrapText="1"/>
    </xf>
    <xf numFmtId="4" fontId="20" fillId="0" borderId="0" xfId="8" applyNumberFormat="1" applyFont="1" applyAlignment="1">
      <alignment vertical="center"/>
    </xf>
    <xf numFmtId="2" fontId="20" fillId="0" borderId="0" xfId="8" applyNumberFormat="1" applyFont="1" applyAlignment="1">
      <alignment vertical="center"/>
    </xf>
    <xf numFmtId="167" fontId="20" fillId="0" borderId="0" xfId="8" applyNumberFormat="1" applyFont="1" applyAlignment="1">
      <alignment vertical="center"/>
    </xf>
    <xf numFmtId="168" fontId="12" fillId="0" borderId="0" xfId="8" applyNumberFormat="1" applyFont="1" applyAlignment="1">
      <alignment vertical="center"/>
    </xf>
    <xf numFmtId="0" fontId="44" fillId="0" borderId="0" xfId="2" applyFont="1" applyFill="1" applyAlignment="1" applyProtection="1">
      <alignment vertical="center"/>
    </xf>
    <xf numFmtId="0" fontId="20" fillId="0" borderId="0" xfId="3" applyFont="1" applyAlignment="1">
      <alignment vertical="center"/>
    </xf>
    <xf numFmtId="168" fontId="20" fillId="0" borderId="0" xfId="3" applyNumberFormat="1" applyFont="1" applyAlignment="1">
      <alignment vertical="center"/>
    </xf>
    <xf numFmtId="168" fontId="20" fillId="0" borderId="0" xfId="8" applyNumberFormat="1" applyFont="1" applyAlignment="1">
      <alignment vertical="center"/>
    </xf>
    <xf numFmtId="167" fontId="20" fillId="0" borderId="4" xfId="8" applyNumberFormat="1" applyFont="1" applyBorder="1" applyAlignment="1">
      <alignment vertical="top"/>
    </xf>
    <xf numFmtId="4" fontId="20" fillId="0" borderId="4" xfId="8" applyNumberFormat="1" applyFont="1" applyBorder="1" applyAlignment="1">
      <alignment vertical="top"/>
    </xf>
    <xf numFmtId="2" fontId="20" fillId="0" borderId="0" xfId="8" applyNumberFormat="1" applyFont="1"/>
    <xf numFmtId="168" fontId="20" fillId="0" borderId="5" xfId="8" applyNumberFormat="1" applyFont="1" applyBorder="1"/>
    <xf numFmtId="4" fontId="22" fillId="0" borderId="0" xfId="8" applyNumberFormat="1" applyFont="1" applyAlignment="1">
      <alignment horizontal="left" vertical="top" wrapText="1"/>
    </xf>
    <xf numFmtId="2" fontId="22" fillId="0" borderId="0" xfId="8" applyNumberFormat="1" applyFont="1" applyAlignment="1">
      <alignment vertical="top"/>
    </xf>
    <xf numFmtId="4" fontId="22" fillId="0" borderId="0" xfId="8" applyNumberFormat="1" applyFont="1"/>
    <xf numFmtId="167" fontId="22" fillId="0" borderId="0" xfId="8" applyNumberFormat="1" applyFont="1" applyAlignment="1">
      <alignment horizontal="left" vertical="top"/>
    </xf>
    <xf numFmtId="0" fontId="14" fillId="0" borderId="0" xfId="2" applyFont="1" applyFill="1" applyAlignment="1" applyProtection="1">
      <alignment horizontal="left" vertical="top"/>
    </xf>
    <xf numFmtId="167" fontId="22" fillId="0" borderId="0" xfId="8" applyNumberFormat="1" applyFont="1" applyAlignment="1">
      <alignment vertical="top"/>
    </xf>
    <xf numFmtId="0" fontId="13" fillId="0" borderId="6" xfId="10" applyFont="1" applyBorder="1" applyAlignment="1">
      <alignment horizontal="center" vertical="center"/>
    </xf>
    <xf numFmtId="0" fontId="20" fillId="0" borderId="6" xfId="10" applyFont="1" applyBorder="1" applyAlignment="1">
      <alignment horizontal="center" vertical="top"/>
    </xf>
    <xf numFmtId="0" fontId="20" fillId="0" borderId="6" xfId="10" applyFont="1" applyBorder="1" applyAlignment="1">
      <alignment horizontal="center" vertical="top" wrapText="1"/>
    </xf>
    <xf numFmtId="2" fontId="20" fillId="0" borderId="6" xfId="10" applyNumberFormat="1" applyFont="1" applyBorder="1" applyAlignment="1">
      <alignment horizontal="center" vertical="top"/>
    </xf>
    <xf numFmtId="164" fontId="20" fillId="0" borderId="6" xfId="10" applyNumberFormat="1" applyFont="1" applyBorder="1" applyAlignment="1">
      <alignment horizontal="center" vertical="center"/>
    </xf>
    <xf numFmtId="169" fontId="20" fillId="0" borderId="6" xfId="11" applyFont="1" applyFill="1" applyBorder="1" applyAlignment="1" applyProtection="1">
      <alignment horizontal="center" vertical="top"/>
    </xf>
    <xf numFmtId="0" fontId="22" fillId="0" borderId="0" xfId="2" applyFont="1" applyFill="1" applyProtection="1"/>
    <xf numFmtId="49" fontId="12" fillId="0" borderId="0" xfId="8" applyNumberFormat="1" applyFont="1" applyAlignment="1">
      <alignment horizontal="left" vertical="top" wrapText="1"/>
    </xf>
    <xf numFmtId="4" fontId="12" fillId="0" borderId="0" xfId="8" applyNumberFormat="1" applyFont="1" applyAlignment="1">
      <alignment horizontal="left" vertical="top" wrapText="1"/>
    </xf>
    <xf numFmtId="2" fontId="12" fillId="0" borderId="0" xfId="8" applyNumberFormat="1" applyFont="1" applyAlignment="1">
      <alignment vertical="top"/>
    </xf>
    <xf numFmtId="4" fontId="12" fillId="0" borderId="0" xfId="8" applyNumberFormat="1" applyFont="1"/>
    <xf numFmtId="167" fontId="12" fillId="0" borderId="0" xfId="8" applyNumberFormat="1" applyFont="1" applyAlignment="1">
      <alignment vertical="top"/>
    </xf>
    <xf numFmtId="4" fontId="12" fillId="0" borderId="0" xfId="8" applyNumberFormat="1" applyFont="1" applyAlignment="1">
      <alignment vertical="top"/>
    </xf>
    <xf numFmtId="0" fontId="12" fillId="0" borderId="0" xfId="8" applyFont="1"/>
    <xf numFmtId="0" fontId="12" fillId="0" borderId="0" xfId="3" applyFont="1"/>
    <xf numFmtId="168" fontId="12" fillId="0" borderId="0" xfId="8" applyNumberFormat="1" applyFont="1"/>
    <xf numFmtId="49" fontId="12" fillId="0" borderId="0" xfId="3" applyNumberFormat="1" applyFont="1"/>
    <xf numFmtId="0" fontId="20" fillId="0" borderId="0" xfId="3" applyFont="1" applyAlignment="1">
      <alignment vertical="top"/>
    </xf>
    <xf numFmtId="2" fontId="20" fillId="0" borderId="0" xfId="3" applyNumberFormat="1" applyFont="1" applyAlignment="1">
      <alignment vertical="top"/>
    </xf>
    <xf numFmtId="167" fontId="20" fillId="0" borderId="0" xfId="3" applyNumberFormat="1" applyFont="1" applyAlignment="1">
      <alignment vertical="top"/>
    </xf>
    <xf numFmtId="168" fontId="12" fillId="0" borderId="0" xfId="3" applyNumberFormat="1" applyFont="1" applyAlignment="1">
      <alignment vertical="top"/>
    </xf>
    <xf numFmtId="49" fontId="13" fillId="0" borderId="0" xfId="8" applyNumberFormat="1" applyAlignment="1">
      <alignment horizontal="center" vertical="top" wrapText="1"/>
    </xf>
    <xf numFmtId="0" fontId="22" fillId="0" borderId="0" xfId="3" applyFont="1" applyAlignment="1">
      <alignment vertical="top" wrapText="1"/>
    </xf>
    <xf numFmtId="0" fontId="22" fillId="0" borderId="0" xfId="3" applyFont="1" applyAlignment="1">
      <alignment horizontal="right" vertical="top" wrapText="1"/>
    </xf>
    <xf numFmtId="168" fontId="22" fillId="0" borderId="0" xfId="8" applyNumberFormat="1" applyFont="1" applyAlignment="1" applyProtection="1">
      <alignment vertical="top"/>
      <protection locked="0"/>
    </xf>
    <xf numFmtId="168" fontId="22" fillId="0" borderId="0" xfId="8" applyNumberFormat="1" applyFont="1" applyAlignment="1">
      <alignment vertical="top"/>
    </xf>
    <xf numFmtId="49" fontId="13" fillId="0" borderId="0" xfId="3" applyNumberFormat="1" applyFont="1" applyAlignment="1">
      <alignment horizontal="center"/>
    </xf>
    <xf numFmtId="2" fontId="41" fillId="0" borderId="0" xfId="2" applyNumberFormat="1" applyFont="1" applyFill="1" applyBorder="1" applyAlignment="1" applyProtection="1">
      <alignment horizontal="right" vertical="top"/>
    </xf>
    <xf numFmtId="0" fontId="41" fillId="0" borderId="0" xfId="2" applyFont="1" applyFill="1" applyBorder="1" applyAlignment="1" applyProtection="1">
      <alignment horizontal="center"/>
    </xf>
    <xf numFmtId="4" fontId="41" fillId="0" borderId="0" xfId="2" applyNumberFormat="1" applyFont="1" applyFill="1" applyBorder="1" applyAlignment="1" applyProtection="1">
      <alignment horizontal="right" vertical="top"/>
    </xf>
    <xf numFmtId="0" fontId="41" fillId="0" borderId="0" xfId="2" applyFont="1" applyFill="1" applyBorder="1" applyAlignment="1" applyProtection="1">
      <alignment horizontal="center" vertical="top"/>
    </xf>
    <xf numFmtId="49" fontId="13" fillId="0" borderId="0" xfId="3" applyNumberFormat="1" applyFont="1" applyAlignment="1">
      <alignment horizontal="center" vertical="top"/>
    </xf>
    <xf numFmtId="4" fontId="13" fillId="0" borderId="0" xfId="12" applyNumberFormat="1" applyAlignment="1">
      <alignment horizontal="justify" vertical="top" wrapText="1"/>
    </xf>
    <xf numFmtId="0" fontId="22" fillId="0" borderId="0" xfId="3" applyFont="1"/>
    <xf numFmtId="0" fontId="22" fillId="0" borderId="0" xfId="8" applyFont="1" applyAlignment="1">
      <alignment horizontal="left" vertical="top" wrapText="1"/>
    </xf>
    <xf numFmtId="0" fontId="13" fillId="0" borderId="0" xfId="3" applyFont="1" applyAlignment="1">
      <alignment horizontal="right" vertical="top" wrapText="1"/>
    </xf>
    <xf numFmtId="2" fontId="13" fillId="0" borderId="0" xfId="8" applyNumberFormat="1" applyAlignment="1">
      <alignment vertical="top"/>
    </xf>
    <xf numFmtId="0" fontId="13" fillId="0" borderId="0" xfId="3" applyFont="1"/>
    <xf numFmtId="0" fontId="13" fillId="0" borderId="0" xfId="3" applyFont="1" applyAlignment="1">
      <alignment vertical="top"/>
    </xf>
    <xf numFmtId="0" fontId="13" fillId="0" borderId="0" xfId="8" applyAlignment="1">
      <alignment horizontal="left" vertical="top" wrapText="1"/>
    </xf>
    <xf numFmtId="168" fontId="13" fillId="0" borderId="0" xfId="3" applyNumberFormat="1" applyFont="1"/>
    <xf numFmtId="49" fontId="13" fillId="0" borderId="0" xfId="3" applyNumberFormat="1" applyFont="1"/>
    <xf numFmtId="0" fontId="22" fillId="0" borderId="0" xfId="8" applyFont="1" applyAlignment="1">
      <alignment horizontal="right" vertical="top" wrapText="1"/>
    </xf>
    <xf numFmtId="2" fontId="22" fillId="0" borderId="0" xfId="3" applyNumberFormat="1" applyFont="1" applyAlignment="1">
      <alignment horizontal="right" vertical="top"/>
    </xf>
    <xf numFmtId="0" fontId="22" fillId="0" borderId="0" xfId="3" applyFont="1" applyAlignment="1">
      <alignment vertical="top"/>
    </xf>
    <xf numFmtId="168" fontId="13" fillId="0" borderId="0" xfId="3" applyNumberFormat="1" applyFont="1" applyAlignment="1">
      <alignment vertical="top"/>
    </xf>
    <xf numFmtId="168" fontId="22" fillId="0" borderId="0" xfId="3" applyNumberFormat="1" applyFont="1"/>
    <xf numFmtId="0" fontId="12" fillId="0" borderId="0" xfId="8" applyFont="1" applyAlignment="1">
      <alignment horizontal="right" vertical="top" wrapText="1"/>
    </xf>
    <xf numFmtId="2" fontId="12" fillId="0" borderId="0" xfId="8" applyNumberFormat="1" applyFont="1" applyAlignment="1">
      <alignment horizontal="right" vertical="top"/>
    </xf>
    <xf numFmtId="168" fontId="12" fillId="0" borderId="0" xfId="3" applyNumberFormat="1" applyFont="1"/>
    <xf numFmtId="49" fontId="13" fillId="0" borderId="0" xfId="3" applyNumberFormat="1" applyFont="1" applyAlignment="1">
      <alignment vertical="top"/>
    </xf>
    <xf numFmtId="2" fontId="22" fillId="0" borderId="0" xfId="8" applyNumberFormat="1" applyFont="1" applyAlignment="1">
      <alignment horizontal="right" vertical="top"/>
    </xf>
    <xf numFmtId="0" fontId="13" fillId="0" borderId="0" xfId="3" applyFont="1" applyAlignment="1">
      <alignment vertical="top" wrapText="1"/>
    </xf>
    <xf numFmtId="168" fontId="13" fillId="0" borderId="0" xfId="8" applyNumberFormat="1"/>
    <xf numFmtId="0" fontId="13" fillId="0" borderId="0" xfId="8" applyAlignment="1">
      <alignment horizontal="right" vertical="top" wrapText="1"/>
    </xf>
    <xf numFmtId="2" fontId="13" fillId="0" borderId="0" xfId="3" applyNumberFormat="1" applyFont="1" applyAlignment="1">
      <alignment horizontal="right" vertical="top"/>
    </xf>
    <xf numFmtId="167" fontId="13" fillId="0" borderId="0" xfId="8" applyNumberFormat="1" applyAlignment="1">
      <alignment vertical="top"/>
    </xf>
    <xf numFmtId="0" fontId="20" fillId="0" borderId="0" xfId="8" applyFont="1" applyAlignment="1">
      <alignment horizontal="right" vertical="top" wrapText="1"/>
    </xf>
    <xf numFmtId="2" fontId="20" fillId="0" borderId="0" xfId="8" applyNumberFormat="1" applyFont="1" applyAlignment="1">
      <alignment horizontal="right" vertical="top"/>
    </xf>
    <xf numFmtId="49" fontId="12" fillId="0" borderId="3" xfId="8" applyNumberFormat="1" applyFont="1" applyBorder="1" applyAlignment="1">
      <alignment horizontal="left" vertical="top" wrapText="1"/>
    </xf>
    <xf numFmtId="4" fontId="12" fillId="0" borderId="4" xfId="8" applyNumberFormat="1" applyFont="1" applyBorder="1" applyAlignment="1">
      <alignment horizontal="left" vertical="top" wrapText="1"/>
    </xf>
    <xf numFmtId="2" fontId="12" fillId="0" borderId="4" xfId="8" applyNumberFormat="1" applyFont="1" applyBorder="1" applyAlignment="1">
      <alignment vertical="top"/>
    </xf>
    <xf numFmtId="4" fontId="12" fillId="0" borderId="4" xfId="8" applyNumberFormat="1" applyFont="1" applyBorder="1"/>
    <xf numFmtId="170" fontId="13" fillId="0" borderId="0" xfId="13" applyNumberFormat="1" applyFont="1" applyFill="1" applyAlignment="1" applyProtection="1">
      <alignment horizontal="right" vertical="top"/>
    </xf>
    <xf numFmtId="2" fontId="22" fillId="0" borderId="0" xfId="13" applyNumberFormat="1" applyFont="1" applyFill="1" applyAlignment="1" applyProtection="1">
      <alignment horizontal="right" vertical="top"/>
    </xf>
    <xf numFmtId="49" fontId="13" fillId="0" borderId="0" xfId="3" applyNumberFormat="1" applyFont="1" applyAlignment="1">
      <alignment horizontal="right" vertical="top"/>
    </xf>
    <xf numFmtId="49" fontId="12" fillId="0" borderId="0" xfId="3" applyNumberFormat="1" applyFont="1" applyAlignment="1">
      <alignment horizontal="left"/>
    </xf>
    <xf numFmtId="49" fontId="13" fillId="0" borderId="0" xfId="3" applyNumberFormat="1" applyFont="1" applyAlignment="1">
      <alignment horizontal="right"/>
    </xf>
    <xf numFmtId="49" fontId="13" fillId="0" borderId="0" xfId="8" applyNumberFormat="1" applyAlignment="1">
      <alignment horizontal="right" vertical="top" wrapText="1"/>
    </xf>
    <xf numFmtId="168" fontId="12" fillId="0" borderId="1" xfId="8" applyNumberFormat="1" applyFont="1" applyBorder="1" applyAlignment="1">
      <alignment vertical="top"/>
    </xf>
    <xf numFmtId="168" fontId="12" fillId="0" borderId="7" xfId="8" applyNumberFormat="1" applyFont="1" applyBorder="1" applyAlignment="1">
      <alignment vertical="top"/>
    </xf>
    <xf numFmtId="2" fontId="12" fillId="0" borderId="0" xfId="8" applyNumberFormat="1" applyFont="1"/>
    <xf numFmtId="167" fontId="12" fillId="0" borderId="0" xfId="8" applyNumberFormat="1" applyFont="1"/>
    <xf numFmtId="0" fontId="13" fillId="0" borderId="0" xfId="3" quotePrefix="1" applyFont="1" applyAlignment="1">
      <alignment vertical="top" wrapText="1"/>
    </xf>
    <xf numFmtId="168" fontId="12" fillId="0" borderId="8" xfId="8" applyNumberFormat="1" applyFont="1" applyBorder="1" applyAlignment="1">
      <alignment vertical="top"/>
    </xf>
    <xf numFmtId="0" fontId="20" fillId="0" borderId="4" xfId="3" applyFont="1" applyBorder="1" applyAlignment="1">
      <alignment vertical="top"/>
    </xf>
    <xf numFmtId="2" fontId="13" fillId="0" borderId="0" xfId="8" applyNumberFormat="1" applyAlignment="1">
      <alignment horizontal="right" vertical="top"/>
    </xf>
    <xf numFmtId="171" fontId="47" fillId="0" borderId="0" xfId="2" applyNumberFormat="1" applyFont="1" applyFill="1" applyProtection="1"/>
    <xf numFmtId="0" fontId="47" fillId="0" borderId="0" xfId="2" applyFont="1" applyFill="1" applyProtection="1"/>
    <xf numFmtId="166" fontId="47" fillId="0" borderId="0" xfId="13" applyFont="1" applyFill="1" applyProtection="1"/>
    <xf numFmtId="168" fontId="47" fillId="0" borderId="0" xfId="13" applyNumberFormat="1" applyFont="1" applyFill="1" applyProtection="1"/>
    <xf numFmtId="0" fontId="48" fillId="0" borderId="0" xfId="2" applyFont="1" applyFill="1" applyProtection="1"/>
    <xf numFmtId="168" fontId="12" fillId="0" borderId="4" xfId="8" applyNumberFormat="1" applyFont="1" applyBorder="1" applyAlignment="1">
      <alignment vertical="top"/>
    </xf>
    <xf numFmtId="2" fontId="12" fillId="0" borderId="0" xfId="3" applyNumberFormat="1" applyFont="1" applyAlignment="1">
      <alignment vertical="top"/>
    </xf>
    <xf numFmtId="167" fontId="12" fillId="0" borderId="0" xfId="3" applyNumberFormat="1" applyFont="1" applyAlignment="1">
      <alignment vertical="top"/>
    </xf>
    <xf numFmtId="2" fontId="20" fillId="0" borderId="0" xfId="3" applyNumberFormat="1" applyFont="1" applyAlignment="1">
      <alignment horizontal="right" vertical="top"/>
    </xf>
    <xf numFmtId="0" fontId="22" fillId="0" borderId="0" xfId="3" applyFont="1" applyAlignment="1">
      <alignment horizontal="right" wrapText="1"/>
    </xf>
    <xf numFmtId="2" fontId="22" fillId="0" borderId="0" xfId="8" applyNumberFormat="1" applyFont="1" applyAlignment="1">
      <alignment horizontal="right"/>
    </xf>
    <xf numFmtId="167" fontId="12" fillId="0" borderId="4" xfId="8" applyNumberFormat="1" applyFont="1" applyBorder="1" applyAlignment="1">
      <alignment vertical="top"/>
    </xf>
    <xf numFmtId="4" fontId="12" fillId="0" borderId="4" xfId="8" applyNumberFormat="1" applyFont="1" applyBorder="1" applyAlignment="1">
      <alignment vertical="top"/>
    </xf>
    <xf numFmtId="4" fontId="41" fillId="0" borderId="0" xfId="9" applyNumberFormat="1" applyProtection="1">
      <protection locked="0"/>
    </xf>
    <xf numFmtId="0" fontId="0" fillId="0" borderId="0" xfId="14" applyNumberFormat="1" applyFont="1" applyFill="1" applyBorder="1" applyAlignment="1" applyProtection="1"/>
    <xf numFmtId="0" fontId="63" fillId="0" borderId="0" xfId="2" applyFont="1" applyAlignment="1" applyProtection="1">
      <alignment horizontal="right" vertical="top"/>
    </xf>
    <xf numFmtId="4" fontId="63" fillId="0" borderId="0" xfId="2" applyNumberFormat="1" applyFont="1" applyProtection="1"/>
    <xf numFmtId="4" fontId="63" fillId="0" borderId="0" xfId="2" applyNumberFormat="1" applyFont="1" applyAlignment="1" applyProtection="1">
      <alignment horizontal="center"/>
    </xf>
    <xf numFmtId="0" fontId="11" fillId="0" borderId="0" xfId="2" applyProtection="1"/>
    <xf numFmtId="4" fontId="13" fillId="0" borderId="0" xfId="2" applyNumberFormat="1" applyFont="1" applyAlignment="1" applyProtection="1">
      <alignment horizontal="left" vertical="top" wrapText="1"/>
    </xf>
    <xf numFmtId="4" fontId="63" fillId="0" borderId="0" xfId="2" applyNumberFormat="1" applyFont="1" applyAlignment="1" applyProtection="1">
      <alignment horizontal="center" vertical="top" wrapText="1"/>
    </xf>
    <xf numFmtId="4" fontId="13" fillId="0" borderId="0" xfId="2" applyNumberFormat="1" applyFont="1" applyProtection="1"/>
    <xf numFmtId="4" fontId="13" fillId="0" borderId="0" xfId="2" applyNumberFormat="1" applyFont="1" applyAlignment="1" applyProtection="1">
      <alignment horizontal="center"/>
    </xf>
    <xf numFmtId="2" fontId="64" fillId="0" borderId="0" xfId="2" applyNumberFormat="1" applyFont="1" applyProtection="1"/>
    <xf numFmtId="4" fontId="63" fillId="0" borderId="0" xfId="2" applyNumberFormat="1" applyFont="1" applyAlignment="1" applyProtection="1">
      <alignment vertical="top" wrapText="1"/>
    </xf>
    <xf numFmtId="1" fontId="63" fillId="0" borderId="0" xfId="2" applyNumberFormat="1" applyFont="1" applyAlignment="1" applyProtection="1">
      <alignment horizontal="center"/>
    </xf>
    <xf numFmtId="0" fontId="43" fillId="0" borderId="0" xfId="9" applyFont="1" applyAlignment="1" applyProtection="1">
      <alignment horizontal="right"/>
    </xf>
    <xf numFmtId="0" fontId="42" fillId="0" borderId="0" xfId="9" applyFont="1" applyProtection="1"/>
    <xf numFmtId="0" fontId="42" fillId="0" borderId="0" xfId="9" applyFont="1" applyAlignment="1" applyProtection="1">
      <alignment horizontal="center"/>
    </xf>
    <xf numFmtId="0" fontId="43" fillId="0" borderId="0" xfId="9" applyFont="1" applyProtection="1"/>
    <xf numFmtId="0" fontId="41" fillId="0" borderId="0" xfId="9" applyProtection="1"/>
    <xf numFmtId="0" fontId="42" fillId="0" borderId="0" xfId="9" applyFont="1" applyAlignment="1" applyProtection="1">
      <alignment vertical="top"/>
    </xf>
    <xf numFmtId="0" fontId="42" fillId="0" borderId="0" xfId="9" applyFont="1" applyAlignment="1" applyProtection="1">
      <alignment horizontal="justify" wrapText="1"/>
    </xf>
    <xf numFmtId="0" fontId="49" fillId="0" borderId="0" xfId="9" applyFont="1" applyAlignment="1" applyProtection="1">
      <alignment horizontal="right"/>
    </xf>
    <xf numFmtId="0" fontId="49" fillId="0" borderId="0" xfId="9" applyFont="1" applyProtection="1"/>
    <xf numFmtId="0" fontId="51" fillId="0" borderId="0" xfId="9" applyFont="1" applyAlignment="1" applyProtection="1">
      <alignment horizontal="center"/>
    </xf>
    <xf numFmtId="0" fontId="51" fillId="0" borderId="0" xfId="9" applyFont="1" applyProtection="1"/>
    <xf numFmtId="0" fontId="50" fillId="0" borderId="9" xfId="9" applyFont="1" applyBorder="1" applyAlignment="1" applyProtection="1">
      <alignment horizontal="justify" wrapText="1"/>
    </xf>
    <xf numFmtId="0" fontId="49" fillId="0" borderId="9" xfId="9" applyFont="1" applyBorder="1" applyProtection="1"/>
    <xf numFmtId="0" fontId="51" fillId="0" borderId="9" xfId="9" applyFont="1" applyBorder="1" applyAlignment="1" applyProtection="1">
      <alignment horizontal="center"/>
    </xf>
    <xf numFmtId="0" fontId="41" fillId="0" borderId="0" xfId="9" applyAlignment="1" applyProtection="1">
      <alignment horizontal="justify"/>
    </xf>
    <xf numFmtId="0" fontId="41" fillId="0" borderId="0" xfId="9" applyAlignment="1" applyProtection="1">
      <alignment horizontal="left"/>
    </xf>
    <xf numFmtId="1" fontId="43" fillId="0" borderId="0" xfId="9" applyNumberFormat="1" applyFont="1" applyAlignment="1" applyProtection="1">
      <alignment horizontal="left"/>
    </xf>
    <xf numFmtId="0" fontId="41" fillId="0" borderId="0" xfId="9" applyAlignment="1" applyProtection="1">
      <alignment horizontal="justify" wrapText="1"/>
    </xf>
    <xf numFmtId="0" fontId="52" fillId="0" borderId="0" xfId="9" applyFont="1" applyAlignment="1" applyProtection="1">
      <alignment horizontal="right"/>
    </xf>
    <xf numFmtId="0" fontId="41" fillId="0" borderId="0" xfId="9" applyAlignment="1" applyProtection="1">
      <alignment horizontal="center"/>
    </xf>
    <xf numFmtId="0" fontId="41" fillId="0" borderId="11" xfId="9" applyBorder="1" applyAlignment="1" applyProtection="1">
      <alignment horizontal="center"/>
    </xf>
    <xf numFmtId="0" fontId="41" fillId="0" borderId="12" xfId="9" applyBorder="1" applyAlignment="1" applyProtection="1">
      <alignment horizontal="justify"/>
    </xf>
    <xf numFmtId="0" fontId="41" fillId="0" borderId="12" xfId="9" applyBorder="1" applyAlignment="1" applyProtection="1">
      <alignment horizontal="right"/>
    </xf>
    <xf numFmtId="0" fontId="41" fillId="0" borderId="12" xfId="9" applyBorder="1" applyAlignment="1" applyProtection="1">
      <alignment horizontal="center"/>
    </xf>
    <xf numFmtId="0" fontId="41" fillId="0" borderId="13" xfId="9" applyBorder="1" applyProtection="1"/>
    <xf numFmtId="0" fontId="48" fillId="0" borderId="14" xfId="9" applyFont="1" applyBorder="1" applyAlignment="1" applyProtection="1">
      <alignment horizontal="right"/>
    </xf>
    <xf numFmtId="0" fontId="48" fillId="0" borderId="15" xfId="9" applyFont="1" applyBorder="1" applyAlignment="1" applyProtection="1">
      <alignment horizontal="justify"/>
    </xf>
    <xf numFmtId="0" fontId="48" fillId="0" borderId="15" xfId="9" applyFont="1" applyBorder="1" applyAlignment="1" applyProtection="1">
      <alignment horizontal="center"/>
    </xf>
    <xf numFmtId="0" fontId="48" fillId="0" borderId="16" xfId="9" applyFont="1" applyBorder="1" applyAlignment="1" applyProtection="1">
      <alignment horizontal="center"/>
    </xf>
    <xf numFmtId="0" fontId="53" fillId="0" borderId="0" xfId="9" applyFont="1" applyAlignment="1" applyProtection="1">
      <alignment horizontal="center"/>
    </xf>
    <xf numFmtId="1" fontId="41" fillId="0" borderId="0" xfId="9" applyNumberFormat="1" applyAlignment="1" applyProtection="1">
      <alignment horizontal="left"/>
    </xf>
    <xf numFmtId="4" fontId="41" fillId="0" borderId="0" xfId="9" applyNumberFormat="1" applyProtection="1"/>
    <xf numFmtId="0" fontId="53" fillId="0" borderId="0" xfId="9" applyFont="1" applyAlignment="1" applyProtection="1">
      <alignment horizontal="left"/>
    </xf>
    <xf numFmtId="0" fontId="41" fillId="0" borderId="0" xfId="9" applyAlignment="1" applyProtection="1">
      <alignment horizontal="right" vertical="top"/>
    </xf>
    <xf numFmtId="172" fontId="41" fillId="0" borderId="0" xfId="9" applyNumberFormat="1" applyAlignment="1" applyProtection="1">
      <alignment horizontal="center"/>
    </xf>
    <xf numFmtId="0" fontId="41" fillId="0" borderId="0" xfId="9" applyAlignment="1" applyProtection="1">
      <alignment horizontal="right"/>
    </xf>
    <xf numFmtId="0" fontId="53" fillId="0" borderId="17" xfId="9" applyFont="1" applyBorder="1" applyAlignment="1" applyProtection="1">
      <alignment vertical="center"/>
    </xf>
    <xf numFmtId="1" fontId="53" fillId="0" borderId="17" xfId="9" applyNumberFormat="1" applyFont="1" applyBorder="1" applyAlignment="1" applyProtection="1">
      <alignment horizontal="justify" vertical="center" wrapText="1"/>
    </xf>
    <xf numFmtId="4" fontId="53" fillId="0" borderId="17" xfId="9" applyNumberFormat="1" applyFont="1" applyBorder="1" applyAlignment="1" applyProtection="1">
      <alignment vertical="center"/>
    </xf>
    <xf numFmtId="0" fontId="41" fillId="0" borderId="13" xfId="9" applyBorder="1" applyAlignment="1" applyProtection="1">
      <alignment horizontal="center"/>
    </xf>
    <xf numFmtId="0" fontId="13" fillId="0" borderId="0" xfId="9" applyFont="1" applyAlignment="1" applyProtection="1">
      <alignment horizontal="right" vertical="top"/>
    </xf>
    <xf numFmtId="0" fontId="13" fillId="0" borderId="0" xfId="9" applyFont="1" applyProtection="1"/>
    <xf numFmtId="1" fontId="13" fillId="0" borderId="0" xfId="9" applyNumberFormat="1" applyFont="1" applyAlignment="1" applyProtection="1">
      <alignment horizontal="left"/>
    </xf>
    <xf numFmtId="4" fontId="13" fillId="0" borderId="0" xfId="9" applyNumberFormat="1" applyFont="1" applyProtection="1"/>
    <xf numFmtId="0" fontId="53" fillId="0" borderId="0" xfId="9" applyFont="1" applyAlignment="1" applyProtection="1">
      <alignment horizontal="left" vertical="center" wrapText="1"/>
    </xf>
    <xf numFmtId="0" fontId="53" fillId="0" borderId="0" xfId="9" applyFont="1" applyAlignment="1" applyProtection="1">
      <alignment vertical="center"/>
    </xf>
    <xf numFmtId="1" fontId="53" fillId="0" borderId="0" xfId="9" applyNumberFormat="1" applyFont="1" applyAlignment="1" applyProtection="1">
      <alignment horizontal="justify" vertical="center" wrapText="1"/>
    </xf>
    <xf numFmtId="4" fontId="53" fillId="0" borderId="0" xfId="9" applyNumberFormat="1" applyFont="1" applyAlignment="1" applyProtection="1">
      <alignment vertical="center"/>
    </xf>
    <xf numFmtId="4" fontId="41" fillId="0" borderId="0" xfId="9" applyNumberFormat="1" applyAlignment="1" applyProtection="1">
      <alignment horizontal="center"/>
    </xf>
    <xf numFmtId="1" fontId="41" fillId="0" borderId="0" xfId="9" applyNumberFormat="1" applyProtection="1"/>
    <xf numFmtId="4" fontId="41" fillId="0" borderId="0" xfId="9" applyNumberFormat="1" applyAlignment="1" applyProtection="1">
      <alignment horizontal="right"/>
    </xf>
    <xf numFmtId="171" fontId="55" fillId="0" borderId="0" xfId="9" applyNumberFormat="1" applyFont="1" applyProtection="1"/>
    <xf numFmtId="10" fontId="41" fillId="0" borderId="0" xfId="9" applyNumberFormat="1" applyProtection="1"/>
    <xf numFmtId="0" fontId="41" fillId="0" borderId="18" xfId="9" applyBorder="1" applyProtection="1"/>
    <xf numFmtId="0" fontId="43" fillId="0" borderId="18" xfId="9" applyFont="1" applyBorder="1" applyProtection="1"/>
    <xf numFmtId="9" fontId="41" fillId="0" borderId="18" xfId="9" applyNumberFormat="1" applyBorder="1" applyAlignment="1" applyProtection="1">
      <alignment horizontal="center"/>
    </xf>
    <xf numFmtId="0" fontId="53" fillId="0" borderId="18" xfId="9" applyFont="1" applyBorder="1" applyAlignment="1" applyProtection="1">
      <alignment horizontal="center"/>
    </xf>
    <xf numFmtId="0" fontId="31" fillId="0" borderId="0" xfId="9" applyFont="1" applyAlignment="1" applyProtection="1">
      <alignment horizontal="justify" vertical="center" wrapText="1"/>
    </xf>
    <xf numFmtId="0" fontId="53" fillId="0" borderId="0" xfId="9" applyFont="1" applyAlignment="1" applyProtection="1">
      <alignment horizontal="justify" vertical="center" wrapText="1"/>
    </xf>
    <xf numFmtId="0" fontId="43" fillId="0" borderId="0" xfId="9" applyFont="1" applyAlignment="1" applyProtection="1">
      <alignment horizontal="center"/>
    </xf>
    <xf numFmtId="4" fontId="43" fillId="0" borderId="0" xfId="9" applyNumberFormat="1" applyFont="1" applyProtection="1"/>
    <xf numFmtId="0" fontId="42" fillId="0" borderId="0" xfId="9" applyFont="1" applyAlignment="1" applyProtection="1">
      <alignment horizontal="left"/>
    </xf>
    <xf numFmtId="0" fontId="43" fillId="0" borderId="19" xfId="9" applyFont="1" applyBorder="1" applyProtection="1"/>
    <xf numFmtId="4" fontId="58" fillId="0" borderId="19" xfId="9" applyNumberFormat="1" applyFont="1" applyBorder="1" applyProtection="1"/>
    <xf numFmtId="0" fontId="59" fillId="0" borderId="11" xfId="9" applyFont="1" applyBorder="1" applyAlignment="1" applyProtection="1">
      <alignment horizontal="center"/>
    </xf>
    <xf numFmtId="0" fontId="59" fillId="0" borderId="12" xfId="9" applyFont="1" applyBorder="1" applyAlignment="1" applyProtection="1">
      <alignment horizontal="justify"/>
    </xf>
    <xf numFmtId="0" fontId="59" fillId="0" borderId="12" xfId="9" applyFont="1" applyBorder="1" applyAlignment="1" applyProtection="1">
      <alignment horizontal="center"/>
    </xf>
    <xf numFmtId="0" fontId="59" fillId="0" borderId="13" xfId="9" applyFont="1" applyBorder="1" applyAlignment="1" applyProtection="1">
      <alignment horizontal="center"/>
    </xf>
    <xf numFmtId="0" fontId="59" fillId="0" borderId="14" xfId="9" applyFont="1" applyBorder="1" applyAlignment="1" applyProtection="1">
      <alignment horizontal="right"/>
    </xf>
    <xf numFmtId="0" fontId="59" fillId="0" borderId="15" xfId="9" applyFont="1" applyBorder="1" applyAlignment="1" applyProtection="1">
      <alignment horizontal="justify"/>
    </xf>
    <xf numFmtId="0" fontId="59" fillId="0" borderId="15" xfId="9" applyFont="1" applyBorder="1" applyAlignment="1" applyProtection="1">
      <alignment horizontal="center"/>
    </xf>
    <xf numFmtId="0" fontId="59" fillId="0" borderId="16" xfId="9" applyFont="1" applyBorder="1" applyAlignment="1" applyProtection="1">
      <alignment horizontal="center"/>
    </xf>
    <xf numFmtId="10" fontId="41" fillId="0" borderId="0" xfId="9" applyNumberFormat="1" applyAlignment="1" applyProtection="1">
      <alignment horizontal="justify"/>
    </xf>
    <xf numFmtId="0" fontId="61" fillId="0" borderId="0" xfId="9" applyFont="1" applyProtection="1"/>
    <xf numFmtId="1" fontId="61" fillId="0" borderId="0" xfId="9" applyNumberFormat="1" applyFont="1" applyAlignment="1" applyProtection="1">
      <alignment horizontal="left"/>
    </xf>
    <xf numFmtId="0" fontId="22" fillId="0" borderId="0" xfId="3" applyFont="1" applyAlignment="1" applyProtection="1">
      <alignment horizontal="left" vertical="top" wrapText="1"/>
    </xf>
    <xf numFmtId="0" fontId="61" fillId="0" borderId="0" xfId="9" applyFont="1" applyAlignment="1" applyProtection="1">
      <alignment horizontal="right" vertical="top"/>
    </xf>
    <xf numFmtId="0" fontId="61" fillId="0" borderId="0" xfId="9" applyFont="1" applyAlignment="1" applyProtection="1">
      <alignment horizontal="center"/>
    </xf>
    <xf numFmtId="0" fontId="62" fillId="0" borderId="0" xfId="9" applyFont="1" applyAlignment="1" applyProtection="1">
      <alignment horizontal="center"/>
    </xf>
    <xf numFmtId="0" fontId="61" fillId="0" borderId="0" xfId="9" applyFont="1" applyAlignment="1" applyProtection="1">
      <alignment horizontal="right"/>
    </xf>
    <xf numFmtId="4" fontId="61" fillId="0" borderId="0" xfId="9" applyNumberFormat="1" applyFont="1" applyProtection="1"/>
    <xf numFmtId="0" fontId="41" fillId="0" borderId="0" xfId="9" applyAlignment="1" applyProtection="1">
      <alignment horizontal="center" vertical="top"/>
    </xf>
    <xf numFmtId="0" fontId="53" fillId="0" borderId="0" xfId="9" applyFont="1" applyAlignment="1" applyProtection="1">
      <alignment horizontal="center" vertical="top"/>
    </xf>
    <xf numFmtId="0" fontId="41" fillId="0" borderId="0" xfId="9" applyAlignment="1" applyProtection="1">
      <alignment vertical="top"/>
    </xf>
    <xf numFmtId="0" fontId="53" fillId="0" borderId="0" xfId="9" applyFont="1" applyProtection="1"/>
    <xf numFmtId="9" fontId="41" fillId="0" borderId="0" xfId="9" applyNumberFormat="1" applyAlignment="1" applyProtection="1">
      <alignment horizontal="center"/>
    </xf>
    <xf numFmtId="49" fontId="12" fillId="0" borderId="0" xfId="3" applyNumberFormat="1" applyFont="1" applyAlignment="1" applyProtection="1">
      <alignment horizontal="center"/>
    </xf>
    <xf numFmtId="2" fontId="12" fillId="0" borderId="0" xfId="3" applyNumberFormat="1" applyFont="1" applyAlignment="1" applyProtection="1">
      <alignment vertical="top"/>
    </xf>
    <xf numFmtId="0" fontId="12" fillId="0" borderId="0" xfId="3" applyFont="1" applyProtection="1"/>
    <xf numFmtId="167" fontId="12" fillId="0" borderId="0" xfId="3" applyNumberFormat="1" applyFont="1" applyAlignment="1" applyProtection="1">
      <alignment vertical="top"/>
    </xf>
    <xf numFmtId="49" fontId="13" fillId="0" borderId="0" xfId="3" applyNumberFormat="1" applyFont="1" applyAlignment="1" applyProtection="1">
      <alignment horizontal="center" vertical="top"/>
    </xf>
    <xf numFmtId="4" fontId="13" fillId="0" borderId="0" xfId="12" applyNumberFormat="1" applyAlignment="1" applyProtection="1">
      <alignment horizontal="justify" vertical="top" wrapText="1"/>
    </xf>
    <xf numFmtId="0" fontId="22" fillId="0" borderId="0" xfId="3" applyFont="1" applyAlignment="1" applyProtection="1">
      <alignment horizontal="right" wrapText="1"/>
    </xf>
    <xf numFmtId="2" fontId="22" fillId="0" borderId="0" xfId="8" applyNumberFormat="1" applyFont="1" applyAlignment="1" applyProtection="1">
      <alignment horizontal="right"/>
    </xf>
    <xf numFmtId="0" fontId="20" fillId="0" borderId="0" xfId="3" applyFont="1" applyProtection="1"/>
    <xf numFmtId="174" fontId="22" fillId="0" borderId="0" xfId="8" applyNumberFormat="1" applyFont="1" applyAlignment="1" applyProtection="1">
      <alignment horizontal="right"/>
    </xf>
    <xf numFmtId="174" fontId="20" fillId="0" borderId="0" xfId="3" applyNumberFormat="1" applyFont="1" applyAlignment="1" applyProtection="1">
      <alignment horizontal="right"/>
    </xf>
    <xf numFmtId="2" fontId="13" fillId="0" borderId="0" xfId="3" applyNumberFormat="1" applyFont="1" applyAlignment="1" applyProtection="1">
      <alignment horizontal="right"/>
    </xf>
    <xf numFmtId="0" fontId="13" fillId="0" borderId="0" xfId="3" applyFont="1" applyAlignment="1" applyProtection="1">
      <alignment horizontal="right" wrapText="1"/>
    </xf>
    <xf numFmtId="1" fontId="13" fillId="0" borderId="0" xfId="3" applyNumberFormat="1" applyFont="1" applyAlignment="1" applyProtection="1">
      <alignment horizontal="right"/>
    </xf>
    <xf numFmtId="174" fontId="13" fillId="0" borderId="0" xfId="3" applyNumberFormat="1" applyFont="1" applyAlignment="1" applyProtection="1">
      <alignment horizontal="right"/>
    </xf>
    <xf numFmtId="1" fontId="22" fillId="0" borderId="0" xfId="8" applyNumberFormat="1" applyFont="1" applyAlignment="1" applyProtection="1">
      <alignment horizontal="right"/>
    </xf>
    <xf numFmtId="49" fontId="13" fillId="0" borderId="0" xfId="3" applyNumberFormat="1" applyFont="1" applyAlignment="1" applyProtection="1">
      <alignment vertical="top"/>
    </xf>
    <xf numFmtId="0" fontId="13" fillId="0" borderId="0" xfId="3" quotePrefix="1" applyFont="1" applyAlignment="1" applyProtection="1">
      <alignment vertical="top" wrapText="1"/>
    </xf>
    <xf numFmtId="0" fontId="13" fillId="0" borderId="0" xfId="3" applyFont="1" applyAlignment="1" applyProtection="1">
      <alignment horizontal="right" vertical="top" wrapText="1"/>
    </xf>
    <xf numFmtId="2" fontId="13" fillId="0" borderId="0" xfId="3" applyNumberFormat="1" applyFont="1" applyAlignment="1" applyProtection="1">
      <alignment horizontal="right" vertical="top"/>
    </xf>
    <xf numFmtId="174" fontId="20" fillId="0" borderId="0" xfId="3" applyNumberFormat="1" applyFont="1" applyAlignment="1" applyProtection="1">
      <alignment horizontal="right" vertical="top"/>
    </xf>
    <xf numFmtId="49" fontId="12" fillId="0" borderId="0" xfId="3" applyNumberFormat="1" applyFont="1" applyProtection="1"/>
    <xf numFmtId="0" fontId="20" fillId="0" borderId="20" xfId="3" applyFont="1" applyBorder="1" applyAlignment="1" applyProtection="1">
      <alignment vertical="top"/>
    </xf>
    <xf numFmtId="0" fontId="12" fillId="0" borderId="20" xfId="8" applyFont="1" applyBorder="1" applyAlignment="1" applyProtection="1">
      <alignment horizontal="right" vertical="top" wrapText="1"/>
    </xf>
    <xf numFmtId="2" fontId="12" fillId="0" borderId="20" xfId="8" applyNumberFormat="1" applyFont="1" applyBorder="1" applyAlignment="1" applyProtection="1">
      <alignment horizontal="right" vertical="top"/>
    </xf>
    <xf numFmtId="4" fontId="12" fillId="0" borderId="20" xfId="8" applyNumberFormat="1" applyFont="1" applyBorder="1" applyProtection="1"/>
    <xf numFmtId="174" fontId="12" fillId="0" borderId="20" xfId="8" applyNumberFormat="1" applyFont="1" applyBorder="1" applyAlignment="1" applyProtection="1">
      <alignment horizontal="right" vertical="top"/>
    </xf>
    <xf numFmtId="0" fontId="20" fillId="0" borderId="0" xfId="3" applyFont="1" applyAlignment="1" applyProtection="1">
      <alignment vertical="top"/>
    </xf>
    <xf numFmtId="0" fontId="12" fillId="0" borderId="0" xfId="8" applyFont="1" applyAlignment="1" applyProtection="1">
      <alignment horizontal="right" vertical="top" wrapText="1"/>
    </xf>
    <xf numFmtId="2" fontId="12" fillId="0" borderId="0" xfId="8" applyNumberFormat="1" applyFont="1" applyAlignment="1" applyProtection="1">
      <alignment horizontal="right" vertical="top"/>
    </xf>
    <xf numFmtId="4" fontId="12" fillId="0" borderId="0" xfId="8" applyNumberFormat="1" applyFont="1" applyProtection="1"/>
    <xf numFmtId="174" fontId="12" fillId="0" borderId="0" xfId="8" applyNumberFormat="1" applyFont="1" applyAlignment="1" applyProtection="1">
      <alignment horizontal="right" vertical="top"/>
    </xf>
    <xf numFmtId="174" fontId="12" fillId="0" borderId="0" xfId="3" applyNumberFormat="1" applyFont="1" applyAlignment="1" applyProtection="1">
      <alignment horizontal="right" vertical="top"/>
    </xf>
    <xf numFmtId="0" fontId="22" fillId="0" borderId="0" xfId="3" applyFont="1" applyAlignment="1" applyProtection="1">
      <alignment vertical="top" wrapText="1"/>
    </xf>
    <xf numFmtId="0" fontId="22" fillId="0" borderId="0" xfId="3" applyFont="1" applyAlignment="1" applyProtection="1">
      <alignment horizontal="right" vertical="top" wrapText="1"/>
    </xf>
    <xf numFmtId="2" fontId="20" fillId="0" borderId="0" xfId="3" applyNumberFormat="1" applyFont="1" applyAlignment="1" applyProtection="1">
      <alignment horizontal="right" vertical="top"/>
    </xf>
    <xf numFmtId="2" fontId="22" fillId="0" borderId="0" xfId="8" applyNumberFormat="1" applyFont="1" applyAlignment="1" applyProtection="1">
      <alignment horizontal="right" vertical="top"/>
    </xf>
    <xf numFmtId="174" fontId="22" fillId="0" borderId="0" xfId="8" applyNumberFormat="1" applyFont="1" applyAlignment="1" applyProtection="1">
      <alignment horizontal="right" vertical="top"/>
    </xf>
    <xf numFmtId="1" fontId="22" fillId="0" borderId="0" xfId="8" applyNumberFormat="1" applyFont="1" applyAlignment="1" applyProtection="1">
      <alignment horizontal="right" vertical="top"/>
    </xf>
    <xf numFmtId="1" fontId="20" fillId="0" borderId="0" xfId="3" applyNumberFormat="1" applyFont="1" applyAlignment="1" applyProtection="1">
      <alignment horizontal="right" vertical="top"/>
    </xf>
    <xf numFmtId="1" fontId="13" fillId="0" borderId="0" xfId="8" applyNumberFormat="1" applyAlignment="1" applyProtection="1">
      <alignment horizontal="right" vertical="top"/>
    </xf>
    <xf numFmtId="174" fontId="13" fillId="0" borderId="0" xfId="8" applyNumberFormat="1" applyAlignment="1" applyProtection="1">
      <alignment horizontal="right" vertical="top"/>
    </xf>
    <xf numFmtId="167" fontId="12" fillId="0" borderId="20" xfId="8" applyNumberFormat="1" applyFont="1" applyBorder="1" applyAlignment="1" applyProtection="1">
      <alignment vertical="top"/>
    </xf>
    <xf numFmtId="4" fontId="12" fillId="0" borderId="21" xfId="8" applyNumberFormat="1" applyFont="1" applyBorder="1" applyAlignment="1" applyProtection="1">
      <alignment vertical="top"/>
    </xf>
    <xf numFmtId="4" fontId="43" fillId="0" borderId="0" xfId="9" applyNumberFormat="1" applyFont="1" applyAlignment="1" applyProtection="1">
      <alignment horizontal="center"/>
    </xf>
    <xf numFmtId="0" fontId="42" fillId="0" borderId="0" xfId="9" applyFont="1" applyAlignment="1" applyProtection="1">
      <alignment horizontal="justify"/>
    </xf>
    <xf numFmtId="0" fontId="65" fillId="0" borderId="0" xfId="0" applyFont="1"/>
    <xf numFmtId="0" fontId="67" fillId="0" borderId="18" xfId="12" applyFont="1" applyBorder="1" applyAlignment="1">
      <alignment vertical="center"/>
    </xf>
    <xf numFmtId="4" fontId="68" fillId="0" borderId="18" xfId="12" applyNumberFormat="1" applyFont="1" applyBorder="1" applyAlignment="1">
      <alignment vertical="center"/>
    </xf>
    <xf numFmtId="0" fontId="67" fillId="0" borderId="0" xfId="12" applyFont="1" applyAlignment="1">
      <alignment horizontal="left" vertical="center"/>
    </xf>
    <xf numFmtId="0" fontId="67" fillId="0" borderId="0" xfId="12" applyFont="1" applyAlignment="1">
      <alignment vertical="center"/>
    </xf>
    <xf numFmtId="4" fontId="68" fillId="0" borderId="0" xfId="12" applyNumberFormat="1" applyFont="1" applyAlignment="1">
      <alignment vertical="center"/>
    </xf>
    <xf numFmtId="168" fontId="68" fillId="0" borderId="0" xfId="12" applyNumberFormat="1" applyFont="1" applyAlignment="1">
      <alignment horizontal="right" vertical="center"/>
    </xf>
    <xf numFmtId="0" fontId="68" fillId="0" borderId="0" xfId="12" applyFont="1" applyAlignment="1">
      <alignment horizontal="left" vertical="center" wrapText="1"/>
    </xf>
    <xf numFmtId="0" fontId="47" fillId="0" borderId="0" xfId="15" applyFont="1" applyBorder="1" applyAlignment="1">
      <alignment horizontal="left" vertical="center"/>
    </xf>
    <xf numFmtId="4" fontId="47" fillId="0" borderId="0" xfId="15" applyNumberFormat="1" applyFont="1" applyBorder="1" applyAlignment="1">
      <alignment horizontal="center" vertical="center"/>
    </xf>
    <xf numFmtId="0" fontId="47" fillId="0" borderId="0" xfId="15" applyFont="1" applyBorder="1" applyAlignment="1">
      <alignment horizontal="center" vertical="center"/>
    </xf>
    <xf numFmtId="168" fontId="70" fillId="0" borderId="0" xfId="12" applyNumberFormat="1" applyFont="1" applyBorder="1" applyAlignment="1">
      <alignment horizontal="right" vertical="center"/>
    </xf>
    <xf numFmtId="4" fontId="3" fillId="0" borderId="0" xfId="0" applyNumberFormat="1" applyFont="1" applyAlignment="1" applyProtection="1">
      <alignment vertical="top"/>
      <protection locked="0"/>
    </xf>
    <xf numFmtId="4" fontId="3" fillId="0" borderId="0" xfId="0" applyNumberFormat="1" applyFont="1" applyAlignment="1" applyProtection="1">
      <alignment vertical="top"/>
    </xf>
    <xf numFmtId="0" fontId="71" fillId="0" borderId="0" xfId="16" applyFont="1" applyAlignment="1">
      <alignment horizontal="left" vertical="top" wrapText="1"/>
    </xf>
    <xf numFmtId="0" fontId="69" fillId="0" borderId="0" xfId="15" applyFont="1" applyBorder="1" applyAlignment="1">
      <alignment vertical="center"/>
    </xf>
    <xf numFmtId="0" fontId="67" fillId="0" borderId="22" xfId="15" applyFont="1" applyBorder="1" applyAlignment="1">
      <alignment horizontal="left" vertical="center"/>
    </xf>
    <xf numFmtId="168" fontId="68" fillId="0" borderId="23" xfId="15" applyNumberFormat="1" applyFont="1" applyBorder="1" applyAlignment="1">
      <alignment horizontal="right" vertical="center"/>
    </xf>
    <xf numFmtId="4" fontId="47" fillId="0" borderId="20" xfId="15" applyNumberFormat="1" applyFont="1" applyBorder="1" applyAlignment="1">
      <alignment horizontal="center" vertical="center"/>
    </xf>
    <xf numFmtId="0" fontId="47" fillId="0" borderId="20" xfId="15" applyFont="1" applyBorder="1" applyAlignment="1">
      <alignment horizontal="center" vertical="center"/>
    </xf>
    <xf numFmtId="175" fontId="67" fillId="0" borderId="26" xfId="15" applyNumberFormat="1" applyFont="1" applyBorder="1" applyAlignment="1">
      <alignment horizontal="center" vertical="center"/>
    </xf>
    <xf numFmtId="175" fontId="67" fillId="0" borderId="9" xfId="12" applyNumberFormat="1" applyFont="1" applyBorder="1" applyAlignment="1">
      <alignment vertical="center"/>
    </xf>
    <xf numFmtId="0" fontId="68" fillId="0" borderId="9" xfId="12" applyFont="1" applyBorder="1" applyAlignment="1">
      <alignment vertical="center"/>
    </xf>
    <xf numFmtId="39" fontId="47" fillId="0" borderId="27" xfId="15" applyNumberFormat="1" applyFont="1" applyBorder="1" applyAlignment="1">
      <alignment horizontal="left" vertical="center"/>
    </xf>
    <xf numFmtId="39" fontId="66" fillId="0" borderId="28" xfId="15" applyNumberFormat="1" applyFont="1" applyBorder="1" applyAlignment="1">
      <alignment horizontal="center" vertical="center"/>
    </xf>
    <xf numFmtId="0" fontId="47" fillId="0" borderId="28" xfId="15" applyFont="1" applyBorder="1" applyAlignment="1">
      <alignment horizontal="center" vertical="center"/>
    </xf>
    <xf numFmtId="168" fontId="66" fillId="0" borderId="29" xfId="15" applyNumberFormat="1" applyFont="1" applyBorder="1" applyAlignment="1">
      <alignment horizontal="center" vertical="center"/>
    </xf>
    <xf numFmtId="0" fontId="67" fillId="0" borderId="30" xfId="12" applyFont="1" applyBorder="1" applyAlignment="1">
      <alignment horizontal="left" vertical="center"/>
    </xf>
    <xf numFmtId="0" fontId="67" fillId="0" borderId="31" xfId="12" applyFont="1" applyBorder="1" applyAlignment="1">
      <alignment vertical="center"/>
    </xf>
    <xf numFmtId="4" fontId="68" fillId="0" borderId="31" xfId="12" applyNumberFormat="1" applyFont="1" applyBorder="1" applyAlignment="1">
      <alignment vertical="center"/>
    </xf>
    <xf numFmtId="0" fontId="67" fillId="0" borderId="32" xfId="12" applyFont="1" applyBorder="1" applyAlignment="1">
      <alignment horizontal="left" vertical="center"/>
    </xf>
    <xf numFmtId="168" fontId="68" fillId="0" borderId="33" xfId="12" applyNumberFormat="1" applyFont="1" applyBorder="1" applyAlignment="1">
      <alignment horizontal="right" vertical="center"/>
    </xf>
    <xf numFmtId="168" fontId="68" fillId="0" borderId="34" xfId="12" applyNumberFormat="1" applyFont="1" applyBorder="1" applyAlignment="1">
      <alignment horizontal="right" vertical="center"/>
    </xf>
    <xf numFmtId="0" fontId="67" fillId="0" borderId="35" xfId="12" applyFont="1" applyBorder="1" applyAlignment="1">
      <alignment horizontal="left" vertical="center"/>
    </xf>
    <xf numFmtId="175" fontId="67" fillId="0" borderId="36" xfId="15" applyNumberFormat="1" applyFont="1" applyBorder="1" applyAlignment="1">
      <alignment horizontal="center" vertical="center"/>
    </xf>
    <xf numFmtId="0" fontId="68" fillId="0" borderId="20" xfId="12" applyFont="1" applyBorder="1" applyAlignment="1">
      <alignment vertical="center"/>
    </xf>
    <xf numFmtId="0" fontId="67" fillId="0" borderId="37" xfId="12" applyFont="1" applyBorder="1" applyAlignment="1">
      <alignment horizontal="left" vertical="center"/>
    </xf>
    <xf numFmtId="0" fontId="47" fillId="0" borderId="35" xfId="15" applyFont="1" applyBorder="1" applyAlignment="1">
      <alignment horizontal="left" vertical="center"/>
    </xf>
    <xf numFmtId="168" fontId="67" fillId="0" borderId="21" xfId="15" applyNumberFormat="1" applyFont="1" applyBorder="1" applyAlignment="1">
      <alignment horizontal="right" vertical="center"/>
    </xf>
    <xf numFmtId="168" fontId="67" fillId="0" borderId="38" xfId="15" applyNumberFormat="1" applyFont="1" applyBorder="1" applyAlignment="1">
      <alignment horizontal="right" vertical="center"/>
    </xf>
    <xf numFmtId="168" fontId="70" fillId="0" borderId="21" xfId="12" applyNumberFormat="1" applyFont="1" applyBorder="1" applyAlignment="1">
      <alignment horizontal="right" vertical="center"/>
    </xf>
    <xf numFmtId="0" fontId="67" fillId="0" borderId="24" xfId="12" applyFont="1" applyBorder="1" applyAlignment="1">
      <alignment horizontal="left" vertical="center"/>
    </xf>
    <xf numFmtId="0" fontId="67" fillId="0" borderId="1" xfId="12" applyFont="1" applyBorder="1" applyAlignment="1">
      <alignment vertical="center"/>
    </xf>
    <xf numFmtId="0" fontId="68" fillId="0" borderId="1" xfId="12" applyFont="1" applyBorder="1" applyAlignment="1">
      <alignment vertical="center"/>
    </xf>
    <xf numFmtId="168" fontId="67" fillId="0" borderId="25" xfId="15" applyNumberFormat="1" applyFont="1" applyBorder="1" applyAlignment="1">
      <alignment horizontal="right" vertical="center"/>
    </xf>
    <xf numFmtId="0" fontId="67" fillId="0" borderId="39" xfId="12" applyFont="1" applyBorder="1" applyAlignment="1">
      <alignment horizontal="left" vertical="center"/>
    </xf>
    <xf numFmtId="0" fontId="67" fillId="0" borderId="40" xfId="12" applyFont="1" applyBorder="1" applyAlignment="1">
      <alignment vertical="center"/>
    </xf>
    <xf numFmtId="4" fontId="68" fillId="0" borderId="40" xfId="12" applyNumberFormat="1" applyFont="1" applyBorder="1" applyAlignment="1">
      <alignment vertical="center"/>
    </xf>
    <xf numFmtId="168" fontId="68" fillId="0" borderId="41" xfId="12" applyNumberFormat="1" applyFont="1" applyBorder="1" applyAlignment="1">
      <alignment horizontal="right" vertical="center"/>
    </xf>
    <xf numFmtId="0" fontId="73" fillId="0" borderId="0" xfId="0" applyNumberFormat="1" applyFont="1" applyAlignment="1">
      <alignment vertical="top"/>
    </xf>
    <xf numFmtId="0" fontId="74" fillId="0" borderId="0" xfId="0" applyNumberFormat="1" applyFont="1" applyAlignment="1">
      <alignment vertical="top" wrapText="1"/>
    </xf>
    <xf numFmtId="0" fontId="75" fillId="0" borderId="0" xfId="6" applyFont="1" applyAlignment="1">
      <alignment vertical="top" wrapText="1"/>
    </xf>
    <xf numFmtId="2" fontId="76" fillId="0" borderId="0" xfId="0" applyNumberFormat="1" applyFont="1"/>
    <xf numFmtId="43" fontId="76" fillId="0" borderId="0" xfId="1" applyFont="1"/>
    <xf numFmtId="2" fontId="74" fillId="0" borderId="0" xfId="0" applyNumberFormat="1" applyFont="1" applyAlignment="1">
      <alignment vertical="top"/>
    </xf>
    <xf numFmtId="2" fontId="74" fillId="0" borderId="0" xfId="0" applyNumberFormat="1" applyFont="1" applyAlignment="1">
      <alignment wrapText="1"/>
    </xf>
    <xf numFmtId="2" fontId="74" fillId="0" borderId="0" xfId="0" applyNumberFormat="1" applyFont="1"/>
    <xf numFmtId="43" fontId="74" fillId="0" borderId="0" xfId="1" applyFont="1"/>
    <xf numFmtId="4" fontId="74" fillId="0" borderId="0" xfId="0" applyNumberFormat="1" applyFont="1" applyAlignment="1" applyProtection="1">
      <alignment vertical="top"/>
    </xf>
    <xf numFmtId="4" fontId="22" fillId="0" borderId="0" xfId="6" applyNumberFormat="1" applyFont="1" applyAlignment="1" applyProtection="1">
      <alignment vertical="top"/>
    </xf>
    <xf numFmtId="2" fontId="0" fillId="0" borderId="0" xfId="0" applyNumberFormat="1" applyProtection="1"/>
    <xf numFmtId="2" fontId="76" fillId="0" borderId="0" xfId="0" applyNumberFormat="1" applyFont="1" applyProtection="1"/>
    <xf numFmtId="0" fontId="72" fillId="0" borderId="0" xfId="12" applyFont="1" applyAlignment="1">
      <alignment horizontal="left" vertical="center" wrapText="1"/>
    </xf>
    <xf numFmtId="0" fontId="68" fillId="0" borderId="0" xfId="12" applyFont="1" applyAlignment="1">
      <alignment horizontal="left" vertical="center" wrapText="1"/>
    </xf>
    <xf numFmtId="0" fontId="73" fillId="0" borderId="0" xfId="0" applyNumberFormat="1" applyFont="1" applyAlignment="1">
      <alignment horizontal="left" vertical="top" wrapText="1"/>
    </xf>
    <xf numFmtId="0" fontId="42" fillId="0" borderId="0" xfId="9" applyFont="1" applyAlignment="1">
      <alignment horizontal="left" wrapText="1"/>
    </xf>
    <xf numFmtId="4" fontId="20" fillId="0" borderId="3" xfId="8" applyNumberFormat="1" applyFont="1" applyBorder="1" applyAlignment="1">
      <alignment horizontal="left" vertical="top" wrapText="1"/>
    </xf>
    <xf numFmtId="4" fontId="20" fillId="0" borderId="4" xfId="8" applyNumberFormat="1" applyFont="1" applyBorder="1" applyAlignment="1">
      <alignment horizontal="left" vertical="top" wrapText="1"/>
    </xf>
    <xf numFmtId="0" fontId="42" fillId="0" borderId="0" xfId="9" applyFont="1" applyAlignment="1" applyProtection="1">
      <alignment horizontal="left"/>
    </xf>
    <xf numFmtId="4" fontId="13" fillId="0" borderId="0" xfId="12" applyNumberFormat="1" applyAlignment="1" applyProtection="1">
      <alignment horizontal="left" vertical="top" wrapText="1"/>
    </xf>
    <xf numFmtId="0" fontId="57" fillId="0" borderId="0" xfId="9" applyFont="1" applyAlignment="1" applyProtection="1">
      <alignment horizontal="center"/>
    </xf>
    <xf numFmtId="0" fontId="42" fillId="0" borderId="0" xfId="9" applyFont="1" applyAlignment="1" applyProtection="1">
      <alignment horizontal="justify"/>
    </xf>
    <xf numFmtId="4" fontId="13" fillId="0" borderId="0" xfId="2" applyNumberFormat="1" applyFont="1" applyAlignment="1" applyProtection="1">
      <alignment horizontal="left" vertical="top" wrapText="1"/>
    </xf>
    <xf numFmtId="0" fontId="41" fillId="0" borderId="0" xfId="9" applyAlignment="1" applyProtection="1">
      <alignment horizontal="justify"/>
    </xf>
    <xf numFmtId="0" fontId="53" fillId="0" borderId="17" xfId="9" applyFont="1" applyBorder="1" applyAlignment="1" applyProtection="1">
      <alignment horizontal="justify" vertical="center" wrapText="1"/>
    </xf>
    <xf numFmtId="0" fontId="53" fillId="0" borderId="0" xfId="9" applyFont="1" applyAlignment="1" applyProtection="1">
      <alignment horizontal="left"/>
    </xf>
    <xf numFmtId="0" fontId="22" fillId="0" borderId="0" xfId="3" applyFont="1" applyAlignment="1" applyProtection="1">
      <alignment horizontal="left" vertical="top" wrapText="1"/>
    </xf>
    <xf numFmtId="0" fontId="61" fillId="0" borderId="0" xfId="9" quotePrefix="1" applyFont="1" applyAlignment="1" applyProtection="1">
      <alignment horizontal="justify"/>
    </xf>
    <xf numFmtId="0" fontId="61" fillId="0" borderId="0" xfId="9" applyFont="1" applyAlignment="1" applyProtection="1">
      <alignment horizontal="justify"/>
    </xf>
    <xf numFmtId="0" fontId="41" fillId="0" borderId="0" xfId="9" applyAlignment="1" applyProtection="1">
      <alignment horizontal="justify" vertical="top"/>
    </xf>
    <xf numFmtId="0" fontId="41" fillId="0" borderId="0" xfId="9" applyAlignment="1" applyProtection="1">
      <alignment horizontal="justify" wrapText="1"/>
    </xf>
    <xf numFmtId="0" fontId="53" fillId="0" borderId="17" xfId="9" applyFont="1" applyBorder="1" applyAlignment="1" applyProtection="1">
      <alignment horizontal="left" vertical="center" wrapText="1"/>
    </xf>
    <xf numFmtId="0" fontId="41" fillId="0" borderId="0" xfId="9" applyAlignment="1" applyProtection="1">
      <alignment horizontal="left"/>
    </xf>
    <xf numFmtId="0" fontId="52" fillId="0" borderId="0" xfId="9" applyFont="1" applyAlignment="1" applyProtection="1">
      <alignment horizontal="justify" wrapText="1"/>
    </xf>
    <xf numFmtId="0" fontId="60" fillId="0" borderId="0" xfId="9" applyFont="1" applyAlignment="1" applyProtection="1">
      <alignment horizontal="justify"/>
    </xf>
    <xf numFmtId="0" fontId="54" fillId="0" borderId="0" xfId="9" applyFont="1" applyAlignment="1" applyProtection="1">
      <alignment horizontal="justify"/>
    </xf>
    <xf numFmtId="0" fontId="13" fillId="0" borderId="0" xfId="9" applyFont="1" applyAlignment="1" applyProtection="1">
      <alignment horizontal="left" wrapText="1"/>
    </xf>
    <xf numFmtId="0" fontId="43" fillId="0" borderId="0" xfId="9" applyFont="1" applyAlignment="1" applyProtection="1">
      <alignment horizontal="justify"/>
    </xf>
    <xf numFmtId="0" fontId="41" fillId="0" borderId="0" xfId="9" applyAlignment="1" applyProtection="1">
      <alignment horizontal="left" wrapText="1"/>
    </xf>
    <xf numFmtId="0" fontId="50" fillId="0" borderId="10" xfId="9" applyFont="1" applyBorder="1" applyAlignment="1" applyProtection="1">
      <alignment horizontal="left" wrapText="1"/>
    </xf>
    <xf numFmtId="4" fontId="51" fillId="0" borderId="10" xfId="9" applyNumberFormat="1" applyFont="1" applyBorder="1" applyAlignment="1" applyProtection="1">
      <alignment horizontal="right"/>
    </xf>
    <xf numFmtId="0" fontId="51" fillId="0" borderId="10" xfId="9" applyFont="1" applyBorder="1" applyAlignment="1" applyProtection="1">
      <alignment horizontal="right"/>
    </xf>
    <xf numFmtId="0" fontId="42" fillId="0" borderId="0" xfId="9" applyFont="1" applyAlignment="1" applyProtection="1">
      <alignment horizontal="left" vertical="center" wrapText="1"/>
    </xf>
    <xf numFmtId="0" fontId="50" fillId="0" borderId="0" xfId="9" applyFont="1" applyAlignment="1" applyProtection="1">
      <alignment horizontal="justify" wrapText="1"/>
    </xf>
    <xf numFmtId="4" fontId="51" fillId="0" borderId="0" xfId="9" applyNumberFormat="1" applyFont="1" applyAlignment="1" applyProtection="1">
      <alignment horizontal="right"/>
    </xf>
    <xf numFmtId="0" fontId="51" fillId="0" borderId="0" xfId="9" applyFont="1" applyAlignment="1" applyProtection="1">
      <alignment horizontal="right"/>
    </xf>
    <xf numFmtId="0" fontId="77" fillId="0" borderId="0" xfId="0" applyNumberFormat="1" applyFont="1" applyAlignment="1">
      <alignment vertical="top" wrapText="1"/>
    </xf>
    <xf numFmtId="0" fontId="77" fillId="0" borderId="0" xfId="6" applyFont="1" applyAlignment="1">
      <alignment vertical="top" wrapText="1"/>
    </xf>
    <xf numFmtId="2" fontId="78" fillId="0" borderId="0" xfId="0" applyNumberFormat="1" applyFont="1"/>
    <xf numFmtId="4" fontId="78" fillId="0" borderId="0" xfId="0" applyNumberFormat="1" applyFont="1" applyAlignment="1" applyProtection="1">
      <alignment vertical="top"/>
    </xf>
    <xf numFmtId="43" fontId="78" fillId="0" borderId="0" xfId="1" applyFont="1"/>
    <xf numFmtId="0" fontId="79" fillId="0" borderId="0" xfId="0" applyFont="1" applyAlignment="1">
      <alignment vertical="top"/>
    </xf>
    <xf numFmtId="2" fontId="80" fillId="0" borderId="0" xfId="0" applyNumberFormat="1" applyFont="1"/>
    <xf numFmtId="4" fontId="80" fillId="0" borderId="0" xfId="0" applyNumberFormat="1" applyFont="1" applyAlignment="1" applyProtection="1">
      <alignment vertical="top"/>
    </xf>
    <xf numFmtId="43" fontId="80" fillId="0" borderId="0" xfId="1" applyFont="1"/>
    <xf numFmtId="0" fontId="80" fillId="0" borderId="0" xfId="0" applyFont="1" applyAlignment="1">
      <alignment wrapText="1"/>
    </xf>
    <xf numFmtId="2" fontId="23" fillId="0" borderId="0" xfId="0" applyNumberFormat="1" applyFont="1"/>
    <xf numFmtId="4" fontId="23" fillId="0" borderId="0" xfId="0" applyNumberFormat="1" applyFont="1" applyAlignment="1" applyProtection="1">
      <alignment vertical="top"/>
      <protection locked="0"/>
    </xf>
    <xf numFmtId="43" fontId="23" fillId="0" borderId="0" xfId="1" applyFont="1"/>
    <xf numFmtId="2" fontId="75" fillId="0" borderId="0" xfId="0" applyNumberFormat="1" applyFont="1"/>
    <xf numFmtId="4" fontId="75" fillId="0" borderId="0" xfId="0" applyNumberFormat="1" applyFont="1" applyAlignment="1" applyProtection="1">
      <alignment vertical="top"/>
    </xf>
    <xf numFmtId="43" fontId="75" fillId="0" borderId="0" xfId="1" applyFont="1"/>
    <xf numFmtId="4" fontId="8" fillId="0" borderId="0" xfId="0" applyNumberFormat="1" applyFont="1" applyAlignment="1" applyProtection="1">
      <alignment vertical="top"/>
      <protection locked="0"/>
    </xf>
    <xf numFmtId="43" fontId="8" fillId="0" borderId="0" xfId="1" applyFont="1"/>
    <xf numFmtId="4" fontId="8" fillId="0" borderId="0" xfId="0" applyNumberFormat="1" applyFont="1" applyAlignment="1" applyProtection="1">
      <alignment vertical="top"/>
    </xf>
    <xf numFmtId="0" fontId="8" fillId="0" borderId="0" xfId="0" applyFont="1" applyAlignment="1">
      <alignment wrapText="1"/>
    </xf>
  </cellXfs>
  <cellStyles count="17">
    <cellStyle name="naslov2" xfId="3" xr:uid="{4E5F57CF-90ED-4461-A023-2526AC5220AA}"/>
    <cellStyle name="Navadno" xfId="0" builtinId="0"/>
    <cellStyle name="Navadno 2" xfId="2" xr:uid="{CC8582E6-5A0E-435B-AF1A-F19E3A01DB82}"/>
    <cellStyle name="Navadno 2 2" xfId="9" xr:uid="{50939C57-1701-4F8A-AFAA-32F1021DFFB5}"/>
    <cellStyle name="Navadno 3" xfId="6" xr:uid="{200D917F-DF7B-4273-A315-6F3F736AD4FB}"/>
    <cellStyle name="Navadno_Jerancic_POPIS_KANALIZACIJA" xfId="8" xr:uid="{B6A23239-8C30-46A9-93A8-856FA5B537A8}"/>
    <cellStyle name="Navadno_List1" xfId="4" xr:uid="{59778C81-5C98-4FB1-828A-71637FD6CB23}"/>
    <cellStyle name="Navadno_SLOV_C" xfId="16" xr:uid="{ED45A216-3F40-425E-A8E6-6E8424CC9A64}"/>
    <cellStyle name="Navadno_TENIS-OTOCEC" xfId="15" xr:uid="{369E6D0F-C7A9-49CB-86F4-8A2E823916CA}"/>
    <cellStyle name="Navadno_Tuje storitve" xfId="10" xr:uid="{115B971C-BD01-40E3-AEC7-E0D7B21A3D7A}"/>
    <cellStyle name="Normal_I-BREZOV" xfId="12" xr:uid="{BAC63D62-F8BF-4A00-81E1-42B6ABFB0CA3}"/>
    <cellStyle name="Valuta 2" xfId="11" xr:uid="{38BC78B8-97FF-4A37-A1D1-3A0D67F0C7A4}"/>
    <cellStyle name="Valuta 2 2" xfId="14" xr:uid="{E6C9FFCF-4BFB-4782-9994-F8F343A9B083}"/>
    <cellStyle name="Vejica" xfId="1" builtinId="3"/>
    <cellStyle name="Vejica 2" xfId="5" xr:uid="{7FF99441-57D6-43B9-A30F-3C77A2788B6F}"/>
    <cellStyle name="Vejica 3" xfId="7" xr:uid="{67D004B7-025E-413F-B124-70DCBCB3F470}"/>
    <cellStyle name="Vejica 4" xfId="13" xr:uid="{E60E41E6-26F0-43CF-A9E1-D109F1504A8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30DF3-E1A0-44BF-B4A0-CC3A4F2D4B15}">
  <dimension ref="B2:E23"/>
  <sheetViews>
    <sheetView workbookViewId="0">
      <selection activeCell="C13" sqref="C13"/>
    </sheetView>
  </sheetViews>
  <sheetFormatPr defaultRowHeight="18.3"/>
  <cols>
    <col min="1" max="1" width="8.83984375" style="547"/>
    <col min="2" max="2" width="22.83984375" style="547" customWidth="1"/>
    <col min="3" max="3" width="19.47265625" style="547" customWidth="1"/>
    <col min="4" max="4" width="8.83984375" style="547"/>
    <col min="5" max="5" width="26.83984375" style="547" customWidth="1"/>
    <col min="6" max="16384" width="8.83984375" style="547"/>
  </cols>
  <sheetData>
    <row r="2" spans="2:5">
      <c r="B2" s="596" t="s">
        <v>3</v>
      </c>
    </row>
    <row r="3" spans="2:5" ht="39.6" customHeight="1">
      <c r="B3" s="611" t="s">
        <v>691</v>
      </c>
      <c r="C3" s="611"/>
      <c r="D3" s="611"/>
      <c r="E3" s="611"/>
    </row>
    <row r="5" spans="2:5" ht="18.600000000000001" thickBot="1"/>
    <row r="6" spans="2:5" ht="18.600000000000001" thickBot="1">
      <c r="B6" s="570" t="s">
        <v>455</v>
      </c>
      <c r="C6" s="571"/>
      <c r="D6" s="572"/>
      <c r="E6" s="573" t="s">
        <v>675</v>
      </c>
    </row>
    <row r="7" spans="2:5">
      <c r="B7" s="574" t="s">
        <v>430</v>
      </c>
      <c r="C7" s="575"/>
      <c r="D7" s="576"/>
      <c r="E7" s="578">
        <f>Cesta!E16</f>
        <v>17025</v>
      </c>
    </row>
    <row r="8" spans="2:5">
      <c r="B8" s="577" t="s">
        <v>431</v>
      </c>
      <c r="C8" s="548"/>
      <c r="D8" s="549"/>
      <c r="E8" s="579">
        <f>AP!E18</f>
        <v>225</v>
      </c>
    </row>
    <row r="9" spans="2:5">
      <c r="B9" s="577" t="s">
        <v>432</v>
      </c>
      <c r="C9" s="548"/>
      <c r="D9" s="549"/>
      <c r="E9" s="579">
        <f>'Hodnik za pešce'!E11</f>
        <v>900</v>
      </c>
    </row>
    <row r="10" spans="2:5">
      <c r="B10" s="577" t="s">
        <v>680</v>
      </c>
      <c r="C10" s="548"/>
      <c r="D10" s="549"/>
      <c r="E10" s="579">
        <f>'CR P-1_2019'!H17</f>
        <v>675</v>
      </c>
    </row>
    <row r="11" spans="2:5" ht="18.600000000000001" thickBot="1">
      <c r="B11" s="592" t="s">
        <v>681</v>
      </c>
      <c r="C11" s="593"/>
      <c r="D11" s="594"/>
      <c r="E11" s="595">
        <f>'CR P-5_2011'!E17</f>
        <v>1125</v>
      </c>
    </row>
    <row r="12" spans="2:5">
      <c r="B12" s="588" t="s">
        <v>657</v>
      </c>
      <c r="C12" s="589"/>
      <c r="D12" s="590"/>
      <c r="E12" s="591">
        <f>SUM(E7:E11)</f>
        <v>19950</v>
      </c>
    </row>
    <row r="13" spans="2:5" ht="18.600000000000001" thickBot="1">
      <c r="B13" s="580" t="s">
        <v>676</v>
      </c>
      <c r="C13" s="581">
        <v>0.1</v>
      </c>
      <c r="D13" s="582"/>
      <c r="E13" s="585">
        <f>ROUND(E12*C13,2)</f>
        <v>1995</v>
      </c>
    </row>
    <row r="14" spans="2:5" ht="18.899999999999999" thickTop="1" thickBot="1">
      <c r="B14" s="583" t="s">
        <v>657</v>
      </c>
      <c r="C14" s="568"/>
      <c r="D14" s="569"/>
      <c r="E14" s="586">
        <f>E12+E13</f>
        <v>21945</v>
      </c>
    </row>
    <row r="15" spans="2:5">
      <c r="B15" s="563" t="s">
        <v>677</v>
      </c>
      <c r="C15" s="567">
        <v>0.22</v>
      </c>
      <c r="D15" s="562"/>
      <c r="E15" s="564">
        <f>ROUND(E14*C15,2)</f>
        <v>4827.8999999999996</v>
      </c>
    </row>
    <row r="16" spans="2:5" ht="18.600000000000001" thickBot="1">
      <c r="B16" s="584" t="s">
        <v>678</v>
      </c>
      <c r="C16" s="565"/>
      <c r="D16" s="566"/>
      <c r="E16" s="587">
        <f>E15+E14</f>
        <v>26772.9</v>
      </c>
    </row>
    <row r="17" spans="2:5" ht="18.600000000000001" thickTop="1">
      <c r="B17" s="555"/>
      <c r="C17" s="556"/>
      <c r="D17" s="557"/>
      <c r="E17" s="558"/>
    </row>
    <row r="18" spans="2:5">
      <c r="B18" s="550"/>
      <c r="C18" s="551"/>
      <c r="D18" s="552"/>
      <c r="E18" s="553"/>
    </row>
    <row r="19" spans="2:5" ht="68.099999999999994" customHeight="1">
      <c r="B19" s="609" t="s">
        <v>679</v>
      </c>
      <c r="C19" s="609"/>
      <c r="D19" s="609"/>
      <c r="E19" s="609"/>
    </row>
    <row r="21" spans="2:5" ht="51.3" customHeight="1">
      <c r="B21" s="610" t="s">
        <v>690</v>
      </c>
      <c r="C21" s="610"/>
      <c r="D21" s="610"/>
      <c r="E21" s="610"/>
    </row>
    <row r="22" spans="2:5">
      <c r="B22" s="554"/>
      <c r="C22" s="561"/>
    </row>
    <row r="23" spans="2:5" ht="86.1" customHeight="1">
      <c r="B23" s="610" t="s">
        <v>687</v>
      </c>
      <c r="C23" s="610"/>
      <c r="D23" s="610"/>
      <c r="E23" s="610"/>
    </row>
  </sheetData>
  <sheetProtection algorithmName="SHA-512" hashValue="DQYgleWfiuBbH7lbn35Fb/g7ki3DMUprJpB9KYhUkqmQWZdDvmeH8mXUG53RNAWQ+9rZKhWux80jxw1JoB6wCg==" saltValue="cHw078MddinUMekefFl11A==" spinCount="100000" sheet="1" objects="1" scenarios="1"/>
  <mergeCells count="4">
    <mergeCell ref="B19:E19"/>
    <mergeCell ref="B21:E21"/>
    <mergeCell ref="B23:E23"/>
    <mergeCell ref="B3:E3"/>
  </mergeCells>
  <pageMargins left="0.98425196850393704" right="0.98425196850393704" top="0.78740157480314965" bottom="0.98425196850393704" header="0.39370078740157483" footer="0.39370078740157483"/>
  <pageSetup paperSize="9" scale="83" orientation="portrait" r:id="rId1"/>
  <headerFooter>
    <oddHeader>&amp;L&amp;10Rekonstrukcija odseka ceste R2-421/2506 Ručetna vas - Jugorje, od km 5,600 do km 6,650</oddHeader>
    <oddFooter>&amp;C&amp;A&amp;RStran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56342-E57D-4952-9683-4EA331D028C5}">
  <dimension ref="A1:K578"/>
  <sheetViews>
    <sheetView tabSelected="1" topLeftCell="A462" zoomScaleNormal="100" workbookViewId="0">
      <selection activeCell="D538" sqref="D538"/>
    </sheetView>
  </sheetViews>
  <sheetFormatPr defaultRowHeight="14.4"/>
  <cols>
    <col min="1" max="1" width="8.41796875" customWidth="1"/>
    <col min="2" max="2" width="42.68359375" customWidth="1"/>
    <col min="3" max="3" width="8.41796875" customWidth="1"/>
    <col min="4" max="4" width="10.05078125" customWidth="1"/>
    <col min="5" max="5" width="13.15625" customWidth="1"/>
    <col min="6" max="10" width="9.15625" customWidth="1"/>
  </cols>
  <sheetData>
    <row r="1" spans="1:10" s="5" customFormat="1" ht="14.25" customHeight="1">
      <c r="A1"/>
      <c r="B1"/>
      <c r="C1"/>
      <c r="D1"/>
      <c r="E1"/>
    </row>
    <row r="2" spans="1:10" s="5" customFormat="1" ht="14.25" customHeight="1">
      <c r="A2"/>
      <c r="B2"/>
      <c r="C2"/>
      <c r="D2"/>
      <c r="E2"/>
    </row>
    <row r="3" spans="1:10" s="5" customFormat="1" ht="14.25" customHeight="1">
      <c r="B3" s="18" t="s">
        <v>3</v>
      </c>
    </row>
    <row r="4" spans="1:10" s="5" customFormat="1" ht="14.25" customHeight="1">
      <c r="B4" s="18" t="s">
        <v>436</v>
      </c>
    </row>
    <row r="5" spans="1:10" s="5" customFormat="1" ht="14.25" customHeight="1">
      <c r="B5" s="18"/>
    </row>
    <row r="6" spans="1:10" s="5" customFormat="1" ht="14.25" customHeight="1">
      <c r="A6" s="6"/>
      <c r="B6" s="18"/>
      <c r="C6" s="6"/>
      <c r="D6" s="18"/>
      <c r="E6" s="18"/>
      <c r="F6" s="20"/>
      <c r="G6" s="7"/>
      <c r="H6" s="7"/>
      <c r="I6" s="7"/>
      <c r="J6" s="7"/>
    </row>
    <row r="7" spans="1:10" s="5" customFormat="1" ht="14.25" customHeight="1">
      <c r="A7" s="18"/>
      <c r="B7" s="18"/>
      <c r="C7" s="6"/>
      <c r="D7" s="18"/>
      <c r="E7" s="18"/>
      <c r="F7" s="20"/>
      <c r="G7" s="7"/>
      <c r="H7" s="7"/>
      <c r="I7" s="7"/>
      <c r="J7" s="7"/>
    </row>
    <row r="8" spans="1:10" s="5" customFormat="1" ht="14.25" customHeight="1">
      <c r="A8" s="19">
        <v>1</v>
      </c>
      <c r="B8" s="13" t="s">
        <v>5</v>
      </c>
      <c r="D8" s="13"/>
      <c r="E8" s="36">
        <f>SUM(E130)</f>
        <v>15000</v>
      </c>
      <c r="F8" s="20"/>
      <c r="G8" s="7"/>
      <c r="H8" s="7"/>
      <c r="I8" s="7"/>
      <c r="J8" s="7"/>
    </row>
    <row r="9" spans="1:10" s="5" customFormat="1" ht="14.25" customHeight="1">
      <c r="A9" s="19">
        <v>2</v>
      </c>
      <c r="B9" s="20" t="s">
        <v>6</v>
      </c>
      <c r="C9" s="7"/>
      <c r="D9" s="20"/>
      <c r="E9" s="36">
        <f>SUM(E212)</f>
        <v>0</v>
      </c>
      <c r="F9" s="20"/>
      <c r="G9" s="7"/>
      <c r="H9" s="7"/>
      <c r="I9" s="7"/>
      <c r="J9" s="7"/>
    </row>
    <row r="10" spans="1:10" s="5" customFormat="1" ht="14.25" customHeight="1">
      <c r="A10" s="19">
        <v>3</v>
      </c>
      <c r="B10" s="20" t="s">
        <v>7</v>
      </c>
      <c r="C10" s="7"/>
      <c r="D10" s="20"/>
      <c r="E10" s="36">
        <f>SUM(E273)</f>
        <v>0</v>
      </c>
      <c r="F10" s="20"/>
      <c r="G10" s="7"/>
      <c r="H10" s="7"/>
      <c r="I10" s="7"/>
      <c r="J10" s="7"/>
    </row>
    <row r="11" spans="1:10" s="5" customFormat="1" ht="14.25" customHeight="1">
      <c r="A11" s="19" t="s">
        <v>221</v>
      </c>
      <c r="B11" s="20" t="s">
        <v>171</v>
      </c>
      <c r="C11" s="7"/>
      <c r="D11" s="20"/>
      <c r="E11" s="36">
        <f>SUM(E380)</f>
        <v>0</v>
      </c>
      <c r="F11" s="20"/>
      <c r="G11" s="7"/>
      <c r="H11" s="7"/>
      <c r="I11" s="7"/>
      <c r="J11" s="7"/>
    </row>
    <row r="12" spans="1:10" s="5" customFormat="1" ht="14.25" customHeight="1">
      <c r="A12" s="19" t="s">
        <v>295</v>
      </c>
      <c r="B12" s="20" t="s">
        <v>296</v>
      </c>
      <c r="C12" s="7"/>
      <c r="D12" s="20"/>
      <c r="E12" s="36">
        <f>E397</f>
        <v>0</v>
      </c>
      <c r="F12" s="20"/>
      <c r="G12" s="7"/>
      <c r="H12" s="7"/>
      <c r="I12" s="7"/>
      <c r="J12" s="7"/>
    </row>
    <row r="13" spans="1:10" s="5" customFormat="1" ht="14.25" customHeight="1">
      <c r="A13" s="19" t="s">
        <v>404</v>
      </c>
      <c r="B13" s="20" t="s">
        <v>222</v>
      </c>
      <c r="C13" s="7"/>
      <c r="D13" s="20"/>
      <c r="E13" s="36">
        <f>SUM(E485)</f>
        <v>0</v>
      </c>
      <c r="F13" s="20"/>
      <c r="G13" s="7"/>
      <c r="H13" s="7"/>
      <c r="I13" s="7"/>
      <c r="J13" s="7"/>
    </row>
    <row r="14" spans="1:10" s="5" customFormat="1" ht="14.25" customHeight="1">
      <c r="A14" s="19">
        <v>7</v>
      </c>
      <c r="B14" s="20" t="s">
        <v>8</v>
      </c>
      <c r="C14" s="7"/>
      <c r="D14" s="20"/>
      <c r="E14" s="36">
        <f>SUM(E563)</f>
        <v>2025</v>
      </c>
      <c r="F14" s="20"/>
      <c r="G14" s="7"/>
      <c r="H14" s="7"/>
      <c r="I14" s="7"/>
      <c r="J14" s="7"/>
    </row>
    <row r="15" spans="1:10" s="5" customFormat="1" ht="14.25" customHeight="1">
      <c r="A15" s="19"/>
      <c r="B15" s="20"/>
      <c r="C15" s="7"/>
      <c r="D15" s="20"/>
      <c r="E15" s="36"/>
      <c r="F15" s="20"/>
      <c r="G15" s="7"/>
      <c r="H15" s="7"/>
      <c r="I15" s="7"/>
      <c r="J15" s="7"/>
    </row>
    <row r="16" spans="1:10" s="5" customFormat="1" ht="14.25" customHeight="1">
      <c r="A16" s="19"/>
      <c r="B16" s="20" t="s">
        <v>438</v>
      </c>
      <c r="C16" s="7"/>
      <c r="D16" s="20"/>
      <c r="E16" s="37">
        <f>SUM(E8:E15)</f>
        <v>17025</v>
      </c>
      <c r="F16" s="20"/>
      <c r="G16" s="7"/>
      <c r="H16" s="7"/>
      <c r="I16" s="7"/>
      <c r="J16" s="7"/>
    </row>
    <row r="17" spans="1:11" s="5" customFormat="1" ht="14.25" customHeight="1">
      <c r="A17" s="19"/>
      <c r="B17" s="20"/>
      <c r="C17" s="7"/>
      <c r="D17" s="20"/>
      <c r="E17" s="36"/>
      <c r="F17" s="20"/>
      <c r="G17" s="7"/>
      <c r="H17" s="7"/>
      <c r="I17" s="7"/>
      <c r="J17" s="7"/>
    </row>
    <row r="18" spans="1:11" s="5" customFormat="1" ht="15" customHeight="1">
      <c r="A18" s="35"/>
      <c r="B18" s="20"/>
      <c r="C18" s="7"/>
      <c r="D18" s="20"/>
      <c r="E18" s="36"/>
      <c r="F18" s="20"/>
      <c r="G18" s="7"/>
      <c r="H18" s="7"/>
      <c r="I18" s="7"/>
      <c r="J18" s="7"/>
    </row>
    <row r="19" spans="1:11" s="5" customFormat="1" ht="14.25" customHeight="1">
      <c r="B19" s="7"/>
      <c r="C19" s="7"/>
      <c r="D19" s="7"/>
      <c r="E19" s="38"/>
      <c r="F19" s="7"/>
      <c r="G19" s="7"/>
      <c r="H19" s="7"/>
      <c r="I19" s="7"/>
      <c r="J19" s="7"/>
    </row>
    <row r="20" spans="1:11">
      <c r="A20" s="5"/>
      <c r="B20" s="7"/>
      <c r="C20" s="7"/>
      <c r="D20" s="7"/>
      <c r="E20" s="38"/>
    </row>
    <row r="21" spans="1:11" ht="27" customHeight="1">
      <c r="A21" s="65" t="s">
        <v>10</v>
      </c>
      <c r="B21" s="66" t="s">
        <v>11</v>
      </c>
      <c r="C21" s="67" t="s">
        <v>12</v>
      </c>
      <c r="D21" s="65" t="s">
        <v>289</v>
      </c>
      <c r="E21" s="68" t="s">
        <v>13</v>
      </c>
      <c r="F21" s="1"/>
      <c r="G21" s="1"/>
      <c r="H21" s="1"/>
      <c r="I21" s="1"/>
      <c r="J21" s="1"/>
      <c r="K21" s="1"/>
    </row>
    <row r="22" spans="1:11" ht="15" customHeight="1">
      <c r="A22" s="62"/>
      <c r="B22" s="56"/>
      <c r="C22" s="57"/>
      <c r="D22" s="57"/>
      <c r="E22" s="58"/>
      <c r="F22" s="1"/>
      <c r="G22" s="1"/>
      <c r="H22" s="1"/>
      <c r="I22" s="1"/>
      <c r="J22" s="1"/>
      <c r="K22" s="1"/>
    </row>
    <row r="23" spans="1:11">
      <c r="A23" s="59" t="s">
        <v>14</v>
      </c>
      <c r="B23" s="22" t="s">
        <v>5</v>
      </c>
      <c r="C23" s="20"/>
      <c r="D23" s="20"/>
      <c r="E23" s="36"/>
      <c r="F23" s="1"/>
      <c r="G23" s="1"/>
      <c r="H23" s="1"/>
      <c r="I23" s="1"/>
      <c r="J23" s="1"/>
      <c r="K23" s="1"/>
    </row>
    <row r="24" spans="1:11">
      <c r="A24" s="59"/>
      <c r="B24" s="22"/>
      <c r="C24" s="20"/>
      <c r="D24" s="20"/>
      <c r="E24" s="36"/>
      <c r="F24" s="1"/>
      <c r="G24" s="1"/>
      <c r="H24" s="1"/>
      <c r="I24" s="1"/>
      <c r="J24" s="1"/>
      <c r="K24" s="1"/>
    </row>
    <row r="25" spans="1:11">
      <c r="A25" s="59" t="s">
        <v>95</v>
      </c>
      <c r="B25" s="22" t="s">
        <v>96</v>
      </c>
      <c r="C25" s="20"/>
      <c r="D25" s="20"/>
      <c r="E25" s="36"/>
      <c r="F25" s="1"/>
      <c r="G25" s="1"/>
      <c r="H25" s="1"/>
      <c r="I25" s="1"/>
      <c r="J25" s="1"/>
      <c r="K25" s="1"/>
    </row>
    <row r="26" spans="1:11">
      <c r="A26" s="59"/>
      <c r="B26" s="22"/>
      <c r="C26" s="20"/>
      <c r="D26" s="20"/>
      <c r="E26" s="36"/>
      <c r="F26" s="1"/>
      <c r="G26" s="1"/>
      <c r="H26" s="1"/>
      <c r="I26" s="1"/>
      <c r="J26" s="1"/>
      <c r="K26" s="1"/>
    </row>
    <row r="27" spans="1:11" ht="27.6">
      <c r="A27" s="20" t="s">
        <v>97</v>
      </c>
      <c r="B27" s="16" t="s">
        <v>98</v>
      </c>
      <c r="C27" s="20"/>
      <c r="D27" s="20"/>
      <c r="E27" s="36"/>
      <c r="F27" s="1"/>
      <c r="G27" s="1"/>
      <c r="H27" s="1"/>
      <c r="I27" s="1"/>
      <c r="J27" s="1"/>
      <c r="K27" s="1"/>
    </row>
    <row r="28" spans="1:11">
      <c r="A28" s="59"/>
      <c r="B28" s="16" t="s">
        <v>99</v>
      </c>
      <c r="C28" s="20">
        <f>0.32+0.3+0.5</f>
        <v>1.1200000000000001</v>
      </c>
      <c r="D28" s="559">
        <v>0</v>
      </c>
      <c r="E28" s="39">
        <f>ROUND(C28*ROUND(D28,2),2)</f>
        <v>0</v>
      </c>
      <c r="F28" s="1"/>
      <c r="G28" s="1"/>
      <c r="H28" s="1"/>
      <c r="I28" s="1"/>
      <c r="J28" s="1"/>
      <c r="K28" s="1"/>
    </row>
    <row r="29" spans="1:11">
      <c r="A29" s="59"/>
      <c r="B29" s="22"/>
      <c r="C29" s="20"/>
      <c r="D29" s="20"/>
      <c r="E29" s="36"/>
      <c r="F29" s="1"/>
      <c r="G29" s="1"/>
      <c r="H29" s="1"/>
      <c r="I29" s="1"/>
      <c r="J29" s="1"/>
      <c r="K29" s="1"/>
    </row>
    <row r="30" spans="1:11" ht="27.6">
      <c r="A30" s="20" t="s">
        <v>100</v>
      </c>
      <c r="B30" s="8" t="s">
        <v>102</v>
      </c>
      <c r="C30" s="20"/>
      <c r="D30" s="20"/>
      <c r="E30" s="36"/>
      <c r="F30" s="1"/>
      <c r="G30" s="1"/>
      <c r="H30" s="1"/>
      <c r="I30" s="1"/>
      <c r="J30" s="1"/>
      <c r="K30" s="1"/>
    </row>
    <row r="31" spans="1:11">
      <c r="A31" s="59"/>
      <c r="B31" s="16" t="s">
        <v>99</v>
      </c>
      <c r="C31" s="20">
        <f>0.39+0.1</f>
        <v>0.49</v>
      </c>
      <c r="D31" s="559">
        <v>0</v>
      </c>
      <c r="E31" s="39">
        <f>ROUND(C31*ROUND(D31,2),2)</f>
        <v>0</v>
      </c>
      <c r="F31" s="1"/>
      <c r="G31" s="1"/>
      <c r="H31" s="1"/>
      <c r="I31" s="1"/>
      <c r="J31" s="1"/>
      <c r="K31" s="1"/>
    </row>
    <row r="32" spans="1:11">
      <c r="A32" s="59"/>
      <c r="B32" s="22"/>
      <c r="C32" s="20"/>
      <c r="D32" s="20"/>
      <c r="E32" s="36"/>
      <c r="F32" s="1"/>
      <c r="G32" s="1"/>
      <c r="H32" s="1"/>
      <c r="I32" s="1"/>
      <c r="J32" s="1"/>
      <c r="K32" s="1"/>
    </row>
    <row r="33" spans="1:11" ht="27.6">
      <c r="A33" s="20" t="s">
        <v>101</v>
      </c>
      <c r="B33" s="8" t="s">
        <v>103</v>
      </c>
      <c r="C33" s="16"/>
      <c r="D33" s="16"/>
      <c r="E33" s="36"/>
      <c r="F33" s="1"/>
      <c r="G33" s="1"/>
      <c r="H33" s="1"/>
      <c r="I33" s="1"/>
      <c r="J33" s="1"/>
      <c r="K33" s="1"/>
    </row>
    <row r="34" spans="1:11">
      <c r="A34" s="60"/>
      <c r="B34" s="16" t="s">
        <v>91</v>
      </c>
      <c r="C34" s="16">
        <f>17+16+27</f>
        <v>60</v>
      </c>
      <c r="D34" s="559">
        <v>0</v>
      </c>
      <c r="E34" s="39">
        <f>ROUND(C34*ROUND(D34,2),2)</f>
        <v>0</v>
      </c>
      <c r="F34" s="1"/>
      <c r="G34" s="1"/>
      <c r="H34" s="1"/>
      <c r="I34" s="1"/>
      <c r="J34" s="1"/>
      <c r="K34" s="1"/>
    </row>
    <row r="35" spans="1:11">
      <c r="A35" s="60"/>
      <c r="B35" s="16"/>
      <c r="C35" s="16"/>
      <c r="D35" s="16"/>
      <c r="E35" s="36"/>
      <c r="F35" s="1"/>
      <c r="G35" s="1"/>
      <c r="H35" s="1"/>
      <c r="I35" s="1"/>
      <c r="J35" s="1"/>
      <c r="K35" s="1"/>
    </row>
    <row r="36" spans="1:11">
      <c r="A36" s="59" t="s">
        <v>95</v>
      </c>
      <c r="B36" s="22" t="s">
        <v>104</v>
      </c>
      <c r="C36" s="16"/>
      <c r="D36" s="16"/>
      <c r="E36" s="37">
        <f>SUM(E28:E35)</f>
        <v>0</v>
      </c>
      <c r="F36" s="1"/>
      <c r="G36" s="1"/>
      <c r="H36" s="1"/>
      <c r="I36" s="1"/>
      <c r="J36" s="1"/>
      <c r="K36" s="1"/>
    </row>
    <row r="37" spans="1:11">
      <c r="A37" s="60"/>
      <c r="B37" s="16"/>
      <c r="C37" s="16"/>
      <c r="D37" s="16"/>
      <c r="E37" s="36"/>
      <c r="F37" s="1"/>
      <c r="G37" s="1"/>
      <c r="H37" s="1"/>
      <c r="I37" s="1"/>
      <c r="J37" s="1"/>
      <c r="K37" s="1"/>
    </row>
    <row r="38" spans="1:11">
      <c r="A38" s="59" t="s">
        <v>15</v>
      </c>
      <c r="B38" s="22" t="s">
        <v>16</v>
      </c>
      <c r="C38" s="20"/>
      <c r="D38" s="20"/>
      <c r="E38" s="36"/>
      <c r="F38" s="1"/>
      <c r="G38" s="1"/>
      <c r="H38" s="1"/>
      <c r="I38" s="1"/>
      <c r="J38" s="1"/>
      <c r="K38" s="1"/>
    </row>
    <row r="39" spans="1:11">
      <c r="A39" s="60"/>
      <c r="B39" s="16"/>
      <c r="C39" s="20"/>
      <c r="D39" s="20"/>
      <c r="E39" s="36"/>
      <c r="F39" s="1"/>
      <c r="G39" s="1"/>
      <c r="H39" s="1"/>
      <c r="I39" s="1"/>
      <c r="J39" s="1"/>
      <c r="K39" s="1"/>
    </row>
    <row r="40" spans="1:11">
      <c r="A40" s="59" t="s">
        <v>18</v>
      </c>
      <c r="B40" s="47" t="s">
        <v>19</v>
      </c>
      <c r="C40" s="20"/>
      <c r="D40" s="20"/>
      <c r="E40" s="39"/>
      <c r="F40" s="1"/>
      <c r="G40" s="1"/>
      <c r="H40" s="1"/>
      <c r="I40" s="1"/>
      <c r="J40" s="1"/>
      <c r="K40" s="1"/>
    </row>
    <row r="41" spans="1:11">
      <c r="A41" s="60"/>
      <c r="B41" s="16"/>
      <c r="C41" s="20"/>
      <c r="D41" s="20"/>
      <c r="E41" s="36"/>
      <c r="F41" s="1"/>
      <c r="G41" s="1"/>
      <c r="H41" s="1"/>
      <c r="I41" s="1"/>
      <c r="J41" s="1"/>
      <c r="K41" s="1"/>
    </row>
    <row r="42" spans="1:11" ht="41.4">
      <c r="A42" s="20" t="s">
        <v>17</v>
      </c>
      <c r="B42" s="16" t="s">
        <v>439</v>
      </c>
      <c r="C42" s="20"/>
      <c r="D42" s="20"/>
      <c r="E42" s="36"/>
      <c r="F42" s="1"/>
      <c r="G42" s="1"/>
      <c r="H42" s="1"/>
      <c r="I42" s="1"/>
      <c r="J42" s="1"/>
      <c r="K42" s="1"/>
    </row>
    <row r="43" spans="1:11">
      <c r="A43" s="60"/>
      <c r="B43" s="16" t="s">
        <v>0</v>
      </c>
      <c r="C43" s="20">
        <v>30</v>
      </c>
      <c r="D43" s="559">
        <v>0</v>
      </c>
      <c r="E43" s="39">
        <f>ROUND(C43*ROUND(D43,2),2)</f>
        <v>0</v>
      </c>
      <c r="F43" s="1"/>
      <c r="G43" s="1"/>
      <c r="H43" s="1"/>
      <c r="I43" s="1"/>
      <c r="J43" s="1"/>
      <c r="K43" s="1"/>
    </row>
    <row r="44" spans="1:11">
      <c r="A44" s="60"/>
      <c r="B44" s="16"/>
      <c r="C44" s="20"/>
      <c r="D44" s="20"/>
      <c r="E44" s="36"/>
      <c r="F44" s="1"/>
      <c r="G44" s="1"/>
      <c r="H44" s="1"/>
      <c r="I44" s="1"/>
      <c r="J44" s="1"/>
      <c r="K44" s="1"/>
    </row>
    <row r="45" spans="1:11" ht="28.2">
      <c r="A45" s="22" t="s">
        <v>18</v>
      </c>
      <c r="B45" s="22" t="s">
        <v>20</v>
      </c>
      <c r="C45" s="16"/>
      <c r="D45" s="16"/>
      <c r="E45" s="40">
        <f>SUM(E39:E44)</f>
        <v>0</v>
      </c>
      <c r="F45" s="1"/>
      <c r="G45" s="1"/>
      <c r="H45" s="1"/>
      <c r="I45" s="1"/>
      <c r="J45" s="1"/>
      <c r="K45" s="1"/>
    </row>
    <row r="46" spans="1:11">
      <c r="A46" s="47"/>
      <c r="B46" s="22"/>
      <c r="C46" s="16"/>
      <c r="D46" s="16"/>
      <c r="E46" s="40"/>
      <c r="F46" s="1"/>
      <c r="G46" s="1"/>
      <c r="H46" s="1"/>
      <c r="I46" s="1"/>
      <c r="J46" s="1"/>
      <c r="K46" s="1"/>
    </row>
    <row r="47" spans="1:11" ht="28.5">
      <c r="A47" s="22" t="s">
        <v>106</v>
      </c>
      <c r="B47" s="45" t="s">
        <v>105</v>
      </c>
      <c r="C47" s="16"/>
      <c r="D47" s="16"/>
      <c r="E47" s="40"/>
      <c r="F47" s="1"/>
      <c r="G47" s="1"/>
      <c r="H47" s="1"/>
      <c r="I47" s="1"/>
      <c r="J47" s="1"/>
      <c r="K47" s="1"/>
    </row>
    <row r="48" spans="1:11">
      <c r="A48" s="47"/>
      <c r="B48" s="22"/>
      <c r="C48" s="16"/>
      <c r="D48" s="16"/>
      <c r="E48" s="40"/>
      <c r="F48" s="1"/>
      <c r="G48" s="1"/>
      <c r="H48" s="1"/>
      <c r="I48" s="1"/>
      <c r="J48" s="1"/>
      <c r="K48" s="1"/>
    </row>
    <row r="49" spans="1:11" ht="28.2">
      <c r="A49" s="16" t="s">
        <v>107</v>
      </c>
      <c r="B49" s="46" t="s">
        <v>108</v>
      </c>
      <c r="C49" s="16"/>
      <c r="D49" s="16"/>
      <c r="E49" s="41"/>
      <c r="F49" s="1"/>
      <c r="G49" s="1"/>
      <c r="H49" s="1"/>
      <c r="I49" s="1"/>
      <c r="J49" s="1"/>
      <c r="K49" s="1"/>
    </row>
    <row r="50" spans="1:11">
      <c r="A50" s="48"/>
      <c r="B50" s="16" t="s">
        <v>91</v>
      </c>
      <c r="C50" s="16">
        <f>1+2+8</f>
        <v>11</v>
      </c>
      <c r="D50" s="559">
        <v>0</v>
      </c>
      <c r="E50" s="39">
        <f>ROUND(C50*ROUND(D50,2),2)</f>
        <v>0</v>
      </c>
      <c r="F50" s="1"/>
      <c r="G50" s="1"/>
      <c r="H50" s="1"/>
      <c r="I50" s="1"/>
      <c r="J50" s="1"/>
      <c r="K50" s="1"/>
    </row>
    <row r="51" spans="1:11">
      <c r="A51" s="47"/>
      <c r="B51" s="22"/>
      <c r="C51" s="16"/>
      <c r="D51" s="16"/>
      <c r="E51" s="40"/>
      <c r="F51" s="1"/>
      <c r="G51" s="1"/>
      <c r="H51" s="1"/>
      <c r="I51" s="1"/>
      <c r="J51" s="1"/>
      <c r="K51" s="1"/>
    </row>
    <row r="52" spans="1:11" ht="27.6">
      <c r="A52" s="16" t="s">
        <v>109</v>
      </c>
      <c r="B52" s="8" t="s">
        <v>110</v>
      </c>
      <c r="C52" s="16"/>
      <c r="D52" s="16"/>
      <c r="E52" s="41"/>
      <c r="F52" s="1"/>
      <c r="G52" s="1"/>
      <c r="H52" s="1"/>
      <c r="I52" s="1"/>
      <c r="J52" s="1"/>
      <c r="K52" s="1"/>
    </row>
    <row r="53" spans="1:11">
      <c r="A53" s="48"/>
      <c r="B53" s="16" t="s">
        <v>91</v>
      </c>
      <c r="C53" s="16">
        <f>2+2+4</f>
        <v>8</v>
      </c>
      <c r="D53" s="559">
        <v>0</v>
      </c>
      <c r="E53" s="39">
        <f>ROUND(C53*ROUND(D53,2),2)</f>
        <v>0</v>
      </c>
      <c r="F53" s="1"/>
      <c r="G53" s="1"/>
      <c r="H53" s="1"/>
      <c r="I53" s="1"/>
      <c r="J53" s="1"/>
      <c r="K53" s="1"/>
    </row>
    <row r="54" spans="1:11" s="91" customFormat="1" ht="12.3">
      <c r="A54" s="105"/>
      <c r="B54" s="104"/>
      <c r="C54" s="102"/>
      <c r="D54" s="96"/>
      <c r="E54" s="96"/>
    </row>
    <row r="55" spans="1:11" s="91" customFormat="1" ht="27.6">
      <c r="A55" s="16" t="s">
        <v>414</v>
      </c>
      <c r="B55" s="8" t="s">
        <v>413</v>
      </c>
      <c r="C55" s="16"/>
      <c r="D55" s="16"/>
      <c r="E55" s="41"/>
    </row>
    <row r="56" spans="1:11" s="91" customFormat="1" ht="14.1">
      <c r="A56" s="48"/>
      <c r="B56" s="16" t="s">
        <v>339</v>
      </c>
      <c r="C56" s="16">
        <v>40</v>
      </c>
      <c r="D56" s="559">
        <v>0</v>
      </c>
      <c r="E56" s="39">
        <f>ROUND(C56*ROUND(D56,2),2)</f>
        <v>0</v>
      </c>
    </row>
    <row r="57" spans="1:11">
      <c r="A57" s="48"/>
      <c r="B57" s="16"/>
      <c r="C57" s="16"/>
      <c r="D57" s="16"/>
      <c r="E57" s="41"/>
      <c r="F57" s="1"/>
      <c r="G57" s="1"/>
      <c r="H57" s="1"/>
      <c r="I57" s="1"/>
      <c r="J57" s="1"/>
      <c r="K57" s="1"/>
    </row>
    <row r="58" spans="1:11">
      <c r="A58" s="16" t="s">
        <v>111</v>
      </c>
      <c r="B58" s="46" t="s">
        <v>112</v>
      </c>
      <c r="C58" s="16"/>
      <c r="D58" s="16"/>
      <c r="E58" s="40"/>
      <c r="F58" s="1"/>
      <c r="G58" s="1"/>
      <c r="H58" s="1"/>
      <c r="I58" s="1"/>
      <c r="J58" s="1"/>
      <c r="K58" s="1"/>
    </row>
    <row r="59" spans="1:11">
      <c r="A59" s="47"/>
      <c r="B59" s="16" t="s">
        <v>91</v>
      </c>
      <c r="C59" s="16">
        <f>28+24</f>
        <v>52</v>
      </c>
      <c r="D59" s="559">
        <v>0</v>
      </c>
      <c r="E59" s="39">
        <f>ROUND(C59*ROUND(D59,2),2)</f>
        <v>0</v>
      </c>
      <c r="F59" s="1"/>
      <c r="G59" s="1"/>
      <c r="H59" s="1"/>
      <c r="I59" s="1"/>
      <c r="J59" s="1"/>
      <c r="K59" s="1"/>
    </row>
    <row r="60" spans="1:11">
      <c r="A60" s="47"/>
      <c r="B60" s="16"/>
      <c r="C60" s="16"/>
      <c r="D60" s="16"/>
      <c r="E60" s="39"/>
      <c r="F60" s="1"/>
      <c r="G60" s="1"/>
      <c r="H60" s="1"/>
      <c r="I60" s="1"/>
      <c r="J60" s="1"/>
      <c r="K60" s="1"/>
    </row>
    <row r="61" spans="1:11" ht="28.5">
      <c r="A61" s="22" t="s">
        <v>106</v>
      </c>
      <c r="B61" s="45" t="s">
        <v>113</v>
      </c>
      <c r="C61" s="16"/>
      <c r="D61" s="16"/>
      <c r="E61" s="42">
        <f>SUM(E50:E60)</f>
        <v>0</v>
      </c>
      <c r="F61" s="1"/>
      <c r="G61" s="1"/>
      <c r="H61" s="1"/>
      <c r="I61" s="1"/>
      <c r="J61" s="1"/>
      <c r="K61" s="1"/>
    </row>
    <row r="62" spans="1:11">
      <c r="A62" s="22"/>
      <c r="B62" s="16"/>
      <c r="C62" s="16"/>
      <c r="D62" s="16"/>
      <c r="E62" s="39"/>
      <c r="F62" s="1"/>
      <c r="G62" s="1"/>
      <c r="H62" s="1"/>
      <c r="I62" s="1"/>
      <c r="J62" s="1"/>
      <c r="K62" s="1"/>
    </row>
    <row r="63" spans="1:11" ht="28.5">
      <c r="A63" s="22" t="s">
        <v>115</v>
      </c>
      <c r="B63" s="45" t="s">
        <v>114</v>
      </c>
      <c r="C63" s="16"/>
      <c r="D63" s="16"/>
      <c r="E63" s="39"/>
      <c r="F63" s="1"/>
      <c r="G63" s="1"/>
      <c r="H63" s="1"/>
      <c r="I63" s="1"/>
      <c r="J63" s="1"/>
      <c r="K63" s="1"/>
    </row>
    <row r="64" spans="1:11">
      <c r="A64" s="22"/>
      <c r="B64" s="45"/>
      <c r="C64" s="16"/>
      <c r="D64" s="16"/>
      <c r="E64" s="39"/>
      <c r="F64" s="1"/>
      <c r="G64" s="1"/>
      <c r="H64" s="1"/>
      <c r="I64" s="1"/>
      <c r="J64" s="1"/>
      <c r="K64" s="1"/>
    </row>
    <row r="65" spans="1:11" ht="27.6">
      <c r="A65" s="16" t="s">
        <v>268</v>
      </c>
      <c r="B65" s="51" t="s">
        <v>658</v>
      </c>
      <c r="C65" s="16"/>
      <c r="D65" s="16"/>
      <c r="E65" s="39"/>
    </row>
    <row r="66" spans="1:11">
      <c r="A66" s="22"/>
      <c r="B66" s="52" t="s">
        <v>0</v>
      </c>
      <c r="C66" s="16">
        <f>224+120</f>
        <v>344</v>
      </c>
      <c r="D66" s="559">
        <v>0</v>
      </c>
      <c r="E66" s="39">
        <f>ROUND(C66*ROUND(D66,2),2)</f>
        <v>0</v>
      </c>
    </row>
    <row r="67" spans="1:11">
      <c r="A67" s="22"/>
      <c r="B67" s="50"/>
      <c r="C67" s="16"/>
      <c r="D67" s="16"/>
      <c r="E67" s="39"/>
    </row>
    <row r="68" spans="1:11" ht="27.6">
      <c r="A68" s="16" t="s">
        <v>116</v>
      </c>
      <c r="B68" s="8" t="s">
        <v>659</v>
      </c>
      <c r="C68" s="16"/>
      <c r="D68" s="16"/>
      <c r="E68" s="39"/>
      <c r="F68" s="1"/>
      <c r="G68" s="1"/>
      <c r="H68" s="1"/>
      <c r="I68" s="1"/>
      <c r="J68" s="1"/>
      <c r="K68" s="1"/>
    </row>
    <row r="69" spans="1:11">
      <c r="A69" s="48"/>
      <c r="B69" s="8" t="s">
        <v>0</v>
      </c>
      <c r="C69" s="16">
        <f>1706+1733+3280</f>
        <v>6719</v>
      </c>
      <c r="D69" s="559">
        <v>0</v>
      </c>
      <c r="E69" s="39">
        <f>ROUND(C69*ROUND(D69,2),2)</f>
        <v>0</v>
      </c>
      <c r="F69" s="1"/>
      <c r="G69" s="1"/>
      <c r="H69" s="1"/>
      <c r="I69" s="1"/>
      <c r="J69" s="1"/>
      <c r="K69" s="1"/>
    </row>
    <row r="70" spans="1:11" s="91" customFormat="1" ht="12.3">
      <c r="A70" s="105"/>
      <c r="B70" s="104"/>
      <c r="C70" s="102"/>
      <c r="D70" s="96"/>
      <c r="E70" s="96"/>
    </row>
    <row r="71" spans="1:11" s="91" customFormat="1" ht="27.6">
      <c r="A71" s="16" t="s">
        <v>412</v>
      </c>
      <c r="B71" s="8" t="s">
        <v>660</v>
      </c>
      <c r="C71" s="16"/>
      <c r="D71" s="16"/>
      <c r="E71" s="39"/>
    </row>
    <row r="72" spans="1:11" s="91" customFormat="1" ht="13.8">
      <c r="A72" s="48"/>
      <c r="B72" s="8" t="s">
        <v>0</v>
      </c>
      <c r="C72" s="16">
        <v>150</v>
      </c>
      <c r="D72" s="559">
        <v>0</v>
      </c>
      <c r="E72" s="39">
        <f>ROUND(C72*ROUND(D72,2),2)</f>
        <v>0</v>
      </c>
    </row>
    <row r="73" spans="1:11">
      <c r="A73" s="16"/>
      <c r="B73" s="51"/>
      <c r="C73" s="16"/>
      <c r="D73" s="16"/>
      <c r="E73" s="39"/>
    </row>
    <row r="74" spans="1:11" ht="27.6">
      <c r="A74" s="16" t="s">
        <v>269</v>
      </c>
      <c r="B74" s="51" t="s">
        <v>270</v>
      </c>
      <c r="C74" s="16"/>
      <c r="D74" s="16"/>
      <c r="E74" s="39"/>
    </row>
    <row r="75" spans="1:11">
      <c r="A75" s="16"/>
      <c r="B75" s="51" t="s">
        <v>2</v>
      </c>
      <c r="C75" s="16">
        <v>3</v>
      </c>
      <c r="D75" s="559">
        <v>0</v>
      </c>
      <c r="E75" s="39">
        <f>ROUND(C75*ROUND(D75,2),2)</f>
        <v>0</v>
      </c>
    </row>
    <row r="76" spans="1:11">
      <c r="A76" s="16"/>
      <c r="B76" s="8"/>
      <c r="C76" s="16"/>
      <c r="D76" s="16"/>
      <c r="E76" s="39"/>
      <c r="F76" s="1"/>
      <c r="G76" s="1"/>
      <c r="H76" s="1"/>
      <c r="I76" s="1"/>
      <c r="J76" s="1"/>
      <c r="K76" s="1"/>
    </row>
    <row r="77" spans="1:11" ht="27.6">
      <c r="A77" s="16" t="s">
        <v>117</v>
      </c>
      <c r="B77" s="8" t="s">
        <v>118</v>
      </c>
      <c r="C77" s="16"/>
      <c r="D77" s="16"/>
      <c r="E77" s="39"/>
      <c r="F77" s="1"/>
      <c r="G77" s="1"/>
      <c r="H77" s="1"/>
      <c r="I77" s="1"/>
      <c r="J77" s="1"/>
      <c r="K77" s="1"/>
    </row>
    <row r="78" spans="1:11">
      <c r="A78" s="22"/>
      <c r="B78" s="51" t="s">
        <v>2</v>
      </c>
      <c r="C78" s="16">
        <f>13+15+30</f>
        <v>58</v>
      </c>
      <c r="D78" s="559">
        <v>0</v>
      </c>
      <c r="E78" s="39">
        <f>ROUND(C78*ROUND(D78,2),2)</f>
        <v>0</v>
      </c>
      <c r="F78" s="1"/>
      <c r="G78" s="1"/>
      <c r="H78" s="1"/>
      <c r="I78" s="1"/>
      <c r="J78" s="1"/>
      <c r="K78" s="1"/>
    </row>
    <row r="79" spans="1:11">
      <c r="A79" s="22"/>
      <c r="B79" s="50"/>
      <c r="C79" s="16"/>
      <c r="D79" s="16"/>
      <c r="E79" s="39"/>
    </row>
    <row r="80" spans="1:11" ht="28.2">
      <c r="A80" s="16" t="s">
        <v>271</v>
      </c>
      <c r="B80" s="52" t="s">
        <v>661</v>
      </c>
      <c r="C80" s="16"/>
      <c r="D80" s="16"/>
      <c r="E80" s="39"/>
    </row>
    <row r="81" spans="1:11">
      <c r="A81" s="22"/>
      <c r="B81" s="52" t="s">
        <v>2</v>
      </c>
      <c r="C81" s="16">
        <f>5+30</f>
        <v>35</v>
      </c>
      <c r="D81" s="559">
        <v>0</v>
      </c>
      <c r="E81" s="39">
        <f>ROUND(C81*ROUND(D81,2),2)</f>
        <v>0</v>
      </c>
    </row>
    <row r="82" spans="1:11">
      <c r="A82" s="22"/>
      <c r="B82" s="45"/>
      <c r="C82" s="16"/>
      <c r="D82" s="16"/>
      <c r="E82" s="39"/>
      <c r="F82" s="1"/>
      <c r="G82" s="1"/>
      <c r="H82" s="1"/>
      <c r="I82" s="1"/>
      <c r="J82" s="1"/>
      <c r="K82" s="1"/>
    </row>
    <row r="83" spans="1:11" ht="28.2">
      <c r="A83" s="22" t="s">
        <v>115</v>
      </c>
      <c r="B83" s="23" t="s">
        <v>119</v>
      </c>
      <c r="C83" s="22"/>
      <c r="D83" s="22"/>
      <c r="E83" s="42">
        <f>SUM(E66:E82)</f>
        <v>0</v>
      </c>
      <c r="F83" s="1"/>
      <c r="G83" s="1"/>
      <c r="H83" s="1"/>
      <c r="I83" s="1"/>
      <c r="J83" s="1"/>
      <c r="K83" s="1"/>
    </row>
    <row r="84" spans="1:11">
      <c r="A84" s="22"/>
      <c r="B84" s="45"/>
      <c r="C84" s="16"/>
      <c r="D84" s="16"/>
      <c r="E84" s="39"/>
      <c r="F84" s="1"/>
      <c r="G84" s="1"/>
      <c r="H84" s="1"/>
      <c r="I84" s="1"/>
      <c r="J84" s="1"/>
      <c r="K84" s="1"/>
    </row>
    <row r="85" spans="1:11">
      <c r="A85" s="22" t="s">
        <v>22</v>
      </c>
      <c r="B85" s="47" t="s">
        <v>21</v>
      </c>
      <c r="C85" s="16"/>
      <c r="D85" s="16"/>
      <c r="E85" s="41"/>
      <c r="F85" s="1"/>
      <c r="G85" s="1"/>
      <c r="H85" s="1"/>
      <c r="I85" s="1"/>
      <c r="J85" s="1"/>
      <c r="K85" s="1"/>
    </row>
    <row r="86" spans="1:11">
      <c r="A86" s="22"/>
      <c r="B86" s="47"/>
      <c r="C86" s="16"/>
      <c r="D86" s="16"/>
      <c r="E86" s="41"/>
      <c r="F86" s="1"/>
      <c r="G86" s="1"/>
      <c r="H86" s="1"/>
      <c r="I86" s="1"/>
      <c r="J86" s="1"/>
      <c r="K86" s="1"/>
    </row>
    <row r="87" spans="1:11" ht="41.4">
      <c r="A87" s="16" t="s">
        <v>120</v>
      </c>
      <c r="B87" s="8" t="s">
        <v>662</v>
      </c>
      <c r="C87" s="16"/>
      <c r="D87" s="16"/>
      <c r="E87" s="41"/>
      <c r="F87" s="1"/>
      <c r="G87" s="1"/>
      <c r="H87" s="1"/>
      <c r="I87" s="1"/>
      <c r="J87" s="1"/>
      <c r="K87" s="1"/>
    </row>
    <row r="88" spans="1:11">
      <c r="A88" s="16"/>
      <c r="B88" s="16" t="s">
        <v>2</v>
      </c>
      <c r="C88" s="16">
        <f>18+10+6</f>
        <v>34</v>
      </c>
      <c r="D88" s="559">
        <v>0</v>
      </c>
      <c r="E88" s="39">
        <f>ROUND(C88*ROUND(D88,2),2)</f>
        <v>0</v>
      </c>
      <c r="F88" s="1"/>
      <c r="G88" s="1"/>
      <c r="H88" s="1"/>
      <c r="I88" s="1"/>
      <c r="J88" s="1"/>
      <c r="K88" s="1"/>
    </row>
    <row r="89" spans="1:11">
      <c r="A89" s="16"/>
      <c r="B89" s="54"/>
      <c r="C89" s="16"/>
      <c r="D89" s="16"/>
      <c r="E89" s="41"/>
    </row>
    <row r="90" spans="1:11" ht="41.4">
      <c r="A90" s="16" t="s">
        <v>272</v>
      </c>
      <c r="B90" s="51" t="s">
        <v>663</v>
      </c>
      <c r="C90" s="16"/>
      <c r="D90" s="16"/>
      <c r="E90" s="41"/>
    </row>
    <row r="91" spans="1:11">
      <c r="A91" s="16"/>
      <c r="B91" s="54" t="s">
        <v>2</v>
      </c>
      <c r="C91" s="16">
        <f>1.5+2</f>
        <v>3.5</v>
      </c>
      <c r="D91" s="559">
        <v>0</v>
      </c>
      <c r="E91" s="39">
        <f>ROUND(C91*ROUND(D91,2),2)</f>
        <v>0</v>
      </c>
    </row>
    <row r="92" spans="1:11">
      <c r="A92" s="16"/>
      <c r="B92" s="16"/>
      <c r="C92" s="16"/>
      <c r="D92" s="16"/>
      <c r="E92" s="41"/>
      <c r="F92" s="1"/>
      <c r="G92" s="1"/>
      <c r="H92" s="1"/>
      <c r="I92" s="1"/>
      <c r="J92" s="1"/>
      <c r="K92" s="1"/>
    </row>
    <row r="93" spans="1:11" ht="41.4">
      <c r="A93" s="16" t="s">
        <v>121</v>
      </c>
      <c r="B93" s="8" t="s">
        <v>664</v>
      </c>
      <c r="C93" s="16"/>
      <c r="D93" s="16"/>
      <c r="E93" s="41"/>
      <c r="F93" s="1"/>
      <c r="G93" s="1"/>
      <c r="H93" s="1"/>
      <c r="I93" s="1"/>
      <c r="J93" s="1"/>
      <c r="K93" s="1"/>
    </row>
    <row r="94" spans="1:11">
      <c r="A94" s="16"/>
      <c r="B94" s="16" t="s">
        <v>2</v>
      </c>
      <c r="C94" s="16">
        <v>3</v>
      </c>
      <c r="D94" s="559">
        <v>0</v>
      </c>
      <c r="E94" s="39">
        <f>ROUND(C94*ROUND(D94,2),2)</f>
        <v>0</v>
      </c>
      <c r="F94" s="1"/>
      <c r="G94" s="1"/>
      <c r="H94" s="1"/>
      <c r="I94" s="1"/>
      <c r="J94" s="1"/>
      <c r="K94" s="1"/>
    </row>
    <row r="95" spans="1:11" s="91" customFormat="1" ht="12.3">
      <c r="A95" s="87"/>
      <c r="B95" s="84"/>
      <c r="C95" s="102"/>
      <c r="D95" s="96"/>
      <c r="E95" s="96"/>
    </row>
    <row r="96" spans="1:11" s="91" customFormat="1" ht="41.4">
      <c r="A96" s="16" t="s">
        <v>411</v>
      </c>
      <c r="B96" s="8" t="s">
        <v>665</v>
      </c>
      <c r="C96" s="16"/>
      <c r="D96" s="16"/>
      <c r="E96" s="41"/>
    </row>
    <row r="97" spans="1:11" s="91" customFormat="1" ht="13.8">
      <c r="A97" s="16"/>
      <c r="B97" s="16" t="s">
        <v>91</v>
      </c>
      <c r="C97" s="16">
        <v>1</v>
      </c>
      <c r="D97" s="559">
        <v>0</v>
      </c>
      <c r="E97" s="39">
        <f>ROUND(C97*ROUND(D97,2),2)</f>
        <v>0</v>
      </c>
    </row>
    <row r="98" spans="1:11" s="91" customFormat="1" ht="12.3">
      <c r="A98" s="87"/>
      <c r="B98" s="84"/>
      <c r="C98" s="102"/>
      <c r="D98" s="96"/>
      <c r="E98" s="96"/>
    </row>
    <row r="99" spans="1:11" s="91" customFormat="1" ht="27.6">
      <c r="A99" s="16" t="s">
        <v>410</v>
      </c>
      <c r="B99" s="8" t="s">
        <v>666</v>
      </c>
      <c r="C99" s="16"/>
      <c r="D99" s="16"/>
      <c r="E99" s="41"/>
    </row>
    <row r="100" spans="1:11" s="91" customFormat="1" ht="13.8">
      <c r="A100" s="16"/>
      <c r="B100" s="16" t="s">
        <v>1</v>
      </c>
      <c r="C100" s="16">
        <v>3.35</v>
      </c>
      <c r="D100" s="559">
        <v>0</v>
      </c>
      <c r="E100" s="39">
        <f>ROUND(C100*ROUND(D100,2),2)</f>
        <v>0</v>
      </c>
    </row>
    <row r="101" spans="1:11">
      <c r="A101" s="16"/>
      <c r="B101" s="8"/>
      <c r="C101" s="16"/>
      <c r="D101" s="16"/>
      <c r="E101" s="41"/>
      <c r="F101" s="1"/>
      <c r="G101" s="1"/>
      <c r="H101" s="1"/>
      <c r="I101" s="1"/>
      <c r="J101" s="1"/>
      <c r="K101" s="1"/>
    </row>
    <row r="102" spans="1:11" ht="28.2">
      <c r="A102" s="16" t="s">
        <v>122</v>
      </c>
      <c r="B102" s="46" t="s">
        <v>667</v>
      </c>
      <c r="C102" s="16"/>
      <c r="D102" s="16"/>
      <c r="E102" s="41"/>
      <c r="F102" s="1"/>
      <c r="G102" s="1"/>
      <c r="H102" s="1"/>
      <c r="I102" s="1"/>
      <c r="J102" s="1"/>
      <c r="K102" s="1"/>
    </row>
    <row r="103" spans="1:11">
      <c r="A103" s="16"/>
      <c r="B103" s="16" t="s">
        <v>1</v>
      </c>
      <c r="C103" s="16">
        <v>1</v>
      </c>
      <c r="D103" s="559">
        <v>0</v>
      </c>
      <c r="E103" s="39">
        <f>ROUND(C103*ROUND(D103,2),2)</f>
        <v>0</v>
      </c>
      <c r="F103" s="1"/>
      <c r="G103" s="1"/>
      <c r="H103" s="1"/>
      <c r="I103" s="1"/>
      <c r="J103" s="1"/>
      <c r="K103" s="1"/>
    </row>
    <row r="104" spans="1:11">
      <c r="A104" s="16"/>
      <c r="B104" s="16"/>
      <c r="C104" s="16"/>
      <c r="D104" s="16"/>
      <c r="E104" s="41"/>
      <c r="F104" s="1"/>
      <c r="G104" s="1"/>
      <c r="H104" s="1"/>
      <c r="I104" s="1"/>
      <c r="J104" s="1"/>
      <c r="K104" s="1"/>
    </row>
    <row r="105" spans="1:11">
      <c r="A105" s="22" t="s">
        <v>22</v>
      </c>
      <c r="B105" s="47" t="s">
        <v>24</v>
      </c>
      <c r="C105" s="22"/>
      <c r="D105" s="22"/>
      <c r="E105" s="40">
        <f>SUM(E88:E104)</f>
        <v>0</v>
      </c>
      <c r="F105" s="1"/>
      <c r="G105" s="1"/>
      <c r="H105" s="1"/>
      <c r="I105" s="1"/>
      <c r="J105" s="1"/>
      <c r="K105" s="1"/>
    </row>
    <row r="106" spans="1:11">
      <c r="A106" s="47"/>
      <c r="B106" s="47"/>
      <c r="C106" s="22"/>
      <c r="D106" s="22"/>
      <c r="E106" s="40"/>
      <c r="F106" s="1"/>
      <c r="G106" s="1"/>
      <c r="H106" s="1"/>
      <c r="I106" s="1"/>
      <c r="J106" s="1"/>
      <c r="K106" s="1"/>
    </row>
    <row r="107" spans="1:11">
      <c r="A107" s="59" t="s">
        <v>15</v>
      </c>
      <c r="B107" s="22" t="s">
        <v>25</v>
      </c>
      <c r="C107" s="16"/>
      <c r="D107" s="16"/>
      <c r="E107" s="40">
        <f>SUM(E105+E83+E61+E45)</f>
        <v>0</v>
      </c>
      <c r="F107" s="1"/>
      <c r="G107" s="1"/>
      <c r="H107" s="1"/>
      <c r="I107" s="1"/>
      <c r="J107" s="1"/>
      <c r="K107" s="1"/>
    </row>
    <row r="108" spans="1:11">
      <c r="A108" s="59"/>
      <c r="B108" s="22"/>
      <c r="C108" s="16"/>
      <c r="D108" s="16"/>
      <c r="E108" s="41"/>
      <c r="F108" s="1"/>
      <c r="G108" s="1"/>
      <c r="H108" s="1"/>
      <c r="I108" s="1"/>
      <c r="J108" s="1"/>
      <c r="K108" s="1"/>
    </row>
    <row r="109" spans="1:11">
      <c r="A109" s="59" t="s">
        <v>123</v>
      </c>
      <c r="B109" s="47" t="s">
        <v>124</v>
      </c>
      <c r="C109" s="17"/>
      <c r="D109" s="17"/>
      <c r="E109" s="39"/>
      <c r="F109" s="1"/>
      <c r="G109" s="1"/>
      <c r="H109" s="1"/>
      <c r="I109" s="1"/>
      <c r="J109" s="1"/>
      <c r="K109" s="1"/>
    </row>
    <row r="110" spans="1:11">
      <c r="A110" s="60"/>
      <c r="B110" s="48"/>
      <c r="C110" s="17"/>
      <c r="D110" s="17"/>
      <c r="E110" s="39"/>
      <c r="F110" s="1"/>
      <c r="G110" s="1"/>
      <c r="H110" s="1"/>
      <c r="I110" s="1"/>
      <c r="J110" s="1"/>
      <c r="K110" s="1"/>
    </row>
    <row r="111" spans="1:11">
      <c r="A111" s="21" t="s">
        <v>125</v>
      </c>
      <c r="B111" s="45" t="s">
        <v>126</v>
      </c>
      <c r="C111" s="17"/>
      <c r="D111" s="17"/>
      <c r="E111" s="39"/>
      <c r="F111" s="1"/>
      <c r="G111" s="1"/>
      <c r="H111" s="1"/>
      <c r="I111" s="1"/>
      <c r="J111" s="1"/>
      <c r="K111" s="1"/>
    </row>
    <row r="112" spans="1:11">
      <c r="A112" s="20"/>
      <c r="B112" s="48"/>
      <c r="C112" s="17"/>
      <c r="D112" s="17"/>
      <c r="E112" s="39"/>
      <c r="F112" s="1"/>
      <c r="G112" s="1"/>
      <c r="H112" s="1"/>
      <c r="I112" s="1"/>
      <c r="J112" s="1"/>
      <c r="K112" s="1"/>
    </row>
    <row r="113" spans="1:11" ht="41.4">
      <c r="A113" s="16" t="s">
        <v>127</v>
      </c>
      <c r="B113" s="8" t="s">
        <v>669</v>
      </c>
      <c r="C113" s="17"/>
      <c r="D113" s="17"/>
      <c r="E113" s="39"/>
      <c r="F113" s="1"/>
      <c r="G113" s="1"/>
      <c r="H113" s="1"/>
      <c r="I113" s="1"/>
      <c r="J113" s="1"/>
      <c r="K113" s="1"/>
    </row>
    <row r="114" spans="1:11">
      <c r="A114" s="16"/>
      <c r="B114" s="16" t="s">
        <v>668</v>
      </c>
      <c r="C114" s="17">
        <v>1</v>
      </c>
      <c r="D114" s="560">
        <v>15000</v>
      </c>
      <c r="E114" s="39">
        <f>ROUND(C114*ROUND(D114,2),2)</f>
        <v>15000</v>
      </c>
      <c r="F114" s="1"/>
      <c r="G114" s="1"/>
      <c r="H114" s="1"/>
      <c r="I114" s="1"/>
      <c r="J114" s="1"/>
      <c r="K114" s="1"/>
    </row>
    <row r="115" spans="1:11">
      <c r="A115" s="16"/>
      <c r="B115" s="16"/>
      <c r="C115" s="17"/>
      <c r="D115" s="17"/>
      <c r="E115" s="39"/>
      <c r="F115" s="1"/>
      <c r="G115" s="1"/>
      <c r="H115" s="1"/>
      <c r="I115" s="1"/>
      <c r="J115" s="1"/>
      <c r="K115" s="1"/>
    </row>
    <row r="116" spans="1:11">
      <c r="A116" s="21" t="s">
        <v>125</v>
      </c>
      <c r="B116" s="45" t="s">
        <v>128</v>
      </c>
      <c r="C116" s="17"/>
      <c r="D116" s="17"/>
      <c r="E116" s="42">
        <f>SUM(E113:E115)</f>
        <v>15000</v>
      </c>
      <c r="F116" s="1"/>
      <c r="G116" s="1"/>
      <c r="H116" s="1"/>
      <c r="I116" s="1"/>
      <c r="J116" s="1"/>
      <c r="K116" s="1"/>
    </row>
    <row r="117" spans="1:11">
      <c r="A117" s="20"/>
      <c r="B117" s="16"/>
      <c r="C117" s="17"/>
      <c r="D117" s="17"/>
      <c r="E117" s="39"/>
      <c r="F117" s="1"/>
      <c r="G117" s="1"/>
      <c r="H117" s="1"/>
      <c r="I117" s="1"/>
      <c r="J117" s="1"/>
      <c r="K117" s="1"/>
    </row>
    <row r="118" spans="1:11">
      <c r="A118" s="21" t="s">
        <v>129</v>
      </c>
      <c r="B118" s="45" t="s">
        <v>130</v>
      </c>
      <c r="C118" s="17"/>
      <c r="D118" s="17"/>
      <c r="E118" s="39"/>
      <c r="F118" s="1"/>
      <c r="G118" s="1"/>
      <c r="H118" s="1"/>
      <c r="I118" s="1"/>
      <c r="J118" s="1"/>
      <c r="K118" s="1"/>
    </row>
    <row r="119" spans="1:11">
      <c r="A119" s="20"/>
      <c r="B119" s="16"/>
      <c r="C119" s="17"/>
      <c r="D119" s="17"/>
      <c r="E119" s="39"/>
      <c r="F119" s="1"/>
      <c r="G119" s="1"/>
      <c r="H119" s="1"/>
      <c r="I119" s="1"/>
      <c r="J119" s="1"/>
      <c r="K119" s="1"/>
    </row>
    <row r="120" spans="1:11" ht="28.2">
      <c r="A120" s="20" t="s">
        <v>131</v>
      </c>
      <c r="B120" s="46" t="s">
        <v>132</v>
      </c>
      <c r="C120" s="17"/>
      <c r="D120" s="17"/>
      <c r="E120" s="39"/>
      <c r="F120" s="1"/>
      <c r="G120" s="1"/>
      <c r="H120" s="1"/>
      <c r="I120" s="1"/>
      <c r="J120" s="1"/>
      <c r="K120" s="1"/>
    </row>
    <row r="121" spans="1:11">
      <c r="A121" s="20"/>
      <c r="B121" s="16" t="s">
        <v>91</v>
      </c>
      <c r="C121" s="17">
        <f>1</f>
        <v>1</v>
      </c>
      <c r="D121" s="559">
        <v>0</v>
      </c>
      <c r="E121" s="39">
        <f>ROUND(C121*ROUND(D121,2),2)</f>
        <v>0</v>
      </c>
      <c r="F121" s="1"/>
      <c r="G121" s="1"/>
      <c r="H121" s="1"/>
      <c r="I121" s="1"/>
      <c r="J121" s="1"/>
      <c r="K121" s="1"/>
    </row>
    <row r="122" spans="1:11">
      <c r="A122" s="20"/>
      <c r="B122" s="16"/>
      <c r="C122" s="17"/>
      <c r="D122" s="17"/>
      <c r="E122" s="39"/>
      <c r="F122" s="1"/>
      <c r="G122" s="1"/>
      <c r="H122" s="1"/>
      <c r="I122" s="1"/>
      <c r="J122" s="1"/>
      <c r="K122" s="1"/>
    </row>
    <row r="123" spans="1:11" ht="28.2">
      <c r="A123" s="20" t="s">
        <v>133</v>
      </c>
      <c r="B123" s="46" t="s">
        <v>134</v>
      </c>
      <c r="C123" s="17"/>
      <c r="D123" s="17"/>
      <c r="E123" s="39"/>
      <c r="F123" s="1"/>
      <c r="G123" s="1"/>
      <c r="H123" s="1"/>
      <c r="I123" s="1"/>
      <c r="J123" s="1"/>
      <c r="K123" s="1"/>
    </row>
    <row r="124" spans="1:11">
      <c r="A124" s="20"/>
      <c r="B124" s="16" t="s">
        <v>91</v>
      </c>
      <c r="C124" s="17">
        <v>1</v>
      </c>
      <c r="D124" s="559">
        <v>0</v>
      </c>
      <c r="E124" s="39">
        <f>ROUND(C124*ROUND(D124,2),2)</f>
        <v>0</v>
      </c>
      <c r="F124" s="1"/>
      <c r="G124" s="1"/>
      <c r="H124" s="1"/>
      <c r="I124" s="1"/>
      <c r="J124" s="1"/>
      <c r="K124" s="1"/>
    </row>
    <row r="125" spans="1:11">
      <c r="A125" s="20"/>
      <c r="B125" s="16"/>
      <c r="C125" s="17"/>
      <c r="D125" s="17"/>
      <c r="E125" s="39"/>
      <c r="F125" s="1"/>
      <c r="G125" s="1"/>
      <c r="H125" s="1"/>
      <c r="I125" s="1"/>
      <c r="J125" s="1"/>
      <c r="K125" s="1"/>
    </row>
    <row r="126" spans="1:11">
      <c r="A126" s="21" t="s">
        <v>129</v>
      </c>
      <c r="B126" s="45" t="s">
        <v>135</v>
      </c>
      <c r="C126" s="17"/>
      <c r="D126" s="17"/>
      <c r="E126" s="42">
        <f>SUM(E121:E125)</f>
        <v>0</v>
      </c>
      <c r="F126" s="1"/>
      <c r="G126" s="1"/>
      <c r="H126" s="1"/>
      <c r="I126" s="1"/>
      <c r="J126" s="1"/>
      <c r="K126" s="1"/>
    </row>
    <row r="127" spans="1:11">
      <c r="A127" s="20"/>
      <c r="B127" s="16"/>
      <c r="C127" s="17"/>
      <c r="D127" s="17"/>
      <c r="E127" s="39"/>
      <c r="F127" s="1"/>
      <c r="G127" s="1"/>
      <c r="H127" s="1"/>
      <c r="I127" s="1"/>
      <c r="J127" s="1"/>
      <c r="K127" s="1"/>
    </row>
    <row r="128" spans="1:11">
      <c r="A128" s="21" t="s">
        <v>123</v>
      </c>
      <c r="B128" s="47" t="s">
        <v>230</v>
      </c>
      <c r="C128" s="17"/>
      <c r="D128" s="17"/>
      <c r="E128" s="42">
        <f>SUM(E126+E116)</f>
        <v>15000</v>
      </c>
      <c r="F128" s="1"/>
      <c r="G128" s="1"/>
      <c r="H128" s="1"/>
      <c r="I128" s="1"/>
      <c r="J128" s="1"/>
      <c r="K128" s="1"/>
    </row>
    <row r="129" spans="1:11">
      <c r="A129" s="20"/>
      <c r="B129" s="16"/>
      <c r="C129" s="17"/>
      <c r="D129" s="17"/>
      <c r="E129" s="39"/>
      <c r="F129" s="1"/>
      <c r="G129" s="1"/>
      <c r="H129" s="1"/>
      <c r="I129" s="1"/>
      <c r="J129" s="1"/>
      <c r="K129" s="1"/>
    </row>
    <row r="130" spans="1:11">
      <c r="A130" s="21" t="s">
        <v>14</v>
      </c>
      <c r="B130" s="22" t="s">
        <v>26</v>
      </c>
      <c r="C130" s="17"/>
      <c r="D130" s="17"/>
      <c r="E130" s="42">
        <f>SUM(E128+E107+E36)</f>
        <v>15000</v>
      </c>
      <c r="F130" s="1"/>
      <c r="G130" s="1"/>
      <c r="H130" s="1"/>
      <c r="I130" s="1"/>
      <c r="J130" s="1"/>
      <c r="K130" s="1"/>
    </row>
    <row r="131" spans="1:11">
      <c r="A131" s="7"/>
      <c r="B131" s="48"/>
      <c r="C131" s="17"/>
      <c r="D131" s="17"/>
      <c r="E131" s="39"/>
      <c r="F131" s="1"/>
      <c r="G131" s="1"/>
      <c r="H131" s="1"/>
      <c r="I131" s="1"/>
      <c r="J131" s="1"/>
      <c r="K131" s="1"/>
    </row>
    <row r="132" spans="1:11">
      <c r="A132" s="21" t="s">
        <v>27</v>
      </c>
      <c r="B132" s="49" t="s">
        <v>6</v>
      </c>
      <c r="C132" s="1"/>
      <c r="D132" s="1"/>
      <c r="E132" s="43"/>
      <c r="F132" s="1"/>
      <c r="G132" s="1"/>
      <c r="H132" s="1"/>
      <c r="I132" s="1"/>
      <c r="J132" s="1"/>
      <c r="K132" s="1"/>
    </row>
    <row r="133" spans="1:11">
      <c r="A133" s="7"/>
      <c r="B133" s="48"/>
      <c r="C133" s="1"/>
      <c r="D133" s="1"/>
      <c r="E133" s="43"/>
      <c r="F133" s="1"/>
      <c r="G133" s="1"/>
      <c r="H133" s="1"/>
      <c r="I133" s="1"/>
      <c r="J133" s="1"/>
      <c r="K133" s="1"/>
    </row>
    <row r="134" spans="1:11">
      <c r="A134" s="20" t="s">
        <v>29</v>
      </c>
      <c r="B134" s="47" t="s">
        <v>28</v>
      </c>
      <c r="C134" s="1"/>
      <c r="D134" s="1"/>
      <c r="E134" s="43"/>
      <c r="F134" s="1"/>
      <c r="G134" s="1"/>
      <c r="H134" s="1"/>
      <c r="I134" s="1"/>
      <c r="J134" s="1"/>
      <c r="K134" s="1"/>
    </row>
    <row r="135" spans="1:11">
      <c r="A135" s="16"/>
      <c r="B135" s="16"/>
      <c r="C135" s="16"/>
      <c r="D135" s="17"/>
      <c r="E135" s="39"/>
      <c r="F135" s="1"/>
      <c r="G135" s="1"/>
      <c r="H135" s="1"/>
      <c r="I135" s="1"/>
      <c r="J135" s="1"/>
      <c r="K135" s="1"/>
    </row>
    <row r="136" spans="1:11" ht="27.6">
      <c r="A136" s="16" t="s">
        <v>30</v>
      </c>
      <c r="B136" s="16" t="s">
        <v>94</v>
      </c>
      <c r="C136" s="16"/>
      <c r="D136" s="17"/>
      <c r="E136" s="39"/>
      <c r="F136" s="1"/>
      <c r="G136" s="1"/>
      <c r="H136" s="1"/>
      <c r="I136" s="1"/>
      <c r="J136" s="1"/>
      <c r="K136" s="1"/>
    </row>
    <row r="137" spans="1:11">
      <c r="A137" s="16"/>
      <c r="B137" s="16" t="s">
        <v>1</v>
      </c>
      <c r="C137" s="16">
        <f>170+111+133</f>
        <v>414</v>
      </c>
      <c r="D137" s="559">
        <v>0</v>
      </c>
      <c r="E137" s="39">
        <f>ROUND(C137*ROUND(D137,2),2)</f>
        <v>0</v>
      </c>
      <c r="F137" s="1"/>
      <c r="G137" s="1"/>
      <c r="H137" s="1"/>
      <c r="I137" s="1"/>
      <c r="J137" s="1"/>
      <c r="K137" s="1"/>
    </row>
    <row r="138" spans="1:11">
      <c r="A138" s="48"/>
      <c r="B138" s="16"/>
      <c r="C138" s="16"/>
      <c r="D138" s="17"/>
      <c r="E138" s="39"/>
      <c r="F138" s="1"/>
      <c r="G138" s="1"/>
      <c r="H138" s="1"/>
      <c r="I138" s="1"/>
      <c r="J138" s="1"/>
      <c r="K138" s="1"/>
    </row>
    <row r="139" spans="1:11" ht="41.4">
      <c r="A139" s="16" t="s">
        <v>31</v>
      </c>
      <c r="B139" s="16" t="s">
        <v>685</v>
      </c>
      <c r="C139" s="16"/>
      <c r="D139" s="17"/>
      <c r="E139" s="39"/>
      <c r="F139" s="1"/>
      <c r="G139" s="1"/>
      <c r="H139" s="1"/>
      <c r="I139" s="1"/>
      <c r="J139" s="1"/>
      <c r="K139" s="1"/>
    </row>
    <row r="140" spans="1:11">
      <c r="A140" s="48"/>
      <c r="B140" s="16" t="s">
        <v>1</v>
      </c>
      <c r="C140" s="16">
        <f>1250+2708</f>
        <v>3958</v>
      </c>
      <c r="D140" s="559">
        <v>0</v>
      </c>
      <c r="E140" s="39">
        <f>ROUND(C140*ROUND(D140,2),2)</f>
        <v>0</v>
      </c>
      <c r="F140" s="1"/>
      <c r="G140" s="1"/>
      <c r="H140" s="1"/>
      <c r="I140" s="1"/>
      <c r="J140" s="1"/>
      <c r="K140" s="1"/>
    </row>
    <row r="141" spans="1:11">
      <c r="A141" s="48"/>
      <c r="B141" s="16"/>
      <c r="C141" s="16"/>
      <c r="D141" s="16"/>
      <c r="E141" s="41"/>
      <c r="F141" s="1"/>
      <c r="G141" s="1"/>
      <c r="H141" s="1"/>
      <c r="I141" s="1"/>
      <c r="J141" s="1"/>
      <c r="K141" s="1"/>
    </row>
    <row r="142" spans="1:11" ht="27.6">
      <c r="A142" s="16" t="s">
        <v>32</v>
      </c>
      <c r="B142" s="16" t="s">
        <v>33</v>
      </c>
      <c r="C142" s="16"/>
      <c r="D142" s="16"/>
      <c r="E142" s="41"/>
      <c r="F142" s="1"/>
      <c r="G142" s="1"/>
      <c r="H142" s="1"/>
      <c r="I142" s="1"/>
      <c r="J142" s="1"/>
      <c r="K142" s="1"/>
    </row>
    <row r="143" spans="1:11">
      <c r="A143" s="16"/>
      <c r="B143" s="16" t="s">
        <v>1</v>
      </c>
      <c r="C143" s="16">
        <f>625+830</f>
        <v>1455</v>
      </c>
      <c r="D143" s="559">
        <v>0</v>
      </c>
      <c r="E143" s="39">
        <f>ROUND(C143*ROUND(D143,2),2)</f>
        <v>0</v>
      </c>
      <c r="F143" s="1"/>
      <c r="G143" s="1"/>
      <c r="H143" s="1"/>
      <c r="I143" s="1"/>
      <c r="J143" s="1"/>
      <c r="K143" s="1"/>
    </row>
    <row r="144" spans="1:11">
      <c r="A144" s="16"/>
      <c r="B144" s="54"/>
      <c r="C144" s="16"/>
      <c r="D144" s="16"/>
      <c r="E144" s="39"/>
    </row>
    <row r="145" spans="1:11" ht="28.2">
      <c r="A145" s="16" t="s">
        <v>273</v>
      </c>
      <c r="B145" s="52" t="s">
        <v>274</v>
      </c>
      <c r="C145" s="16"/>
      <c r="D145" s="16"/>
      <c r="E145" s="39"/>
    </row>
    <row r="146" spans="1:11">
      <c r="A146" s="16"/>
      <c r="B146" s="54" t="s">
        <v>1</v>
      </c>
      <c r="C146" s="16">
        <v>1068</v>
      </c>
      <c r="D146" s="559">
        <v>0</v>
      </c>
      <c r="E146" s="39">
        <f>ROUND(C146*ROUND(D146,2),2)</f>
        <v>0</v>
      </c>
    </row>
    <row r="147" spans="1:11">
      <c r="A147" s="16"/>
      <c r="B147" s="16"/>
      <c r="C147" s="16"/>
      <c r="D147" s="16"/>
      <c r="E147" s="41"/>
      <c r="F147" s="1"/>
      <c r="G147" s="1"/>
      <c r="H147" s="1"/>
      <c r="I147" s="1"/>
      <c r="J147" s="1"/>
      <c r="K147" s="1"/>
    </row>
    <row r="148" spans="1:11" ht="69">
      <c r="A148" s="16" t="s">
        <v>136</v>
      </c>
      <c r="B148" s="16" t="s">
        <v>684</v>
      </c>
      <c r="C148" s="16"/>
      <c r="D148" s="16"/>
      <c r="E148" s="41"/>
      <c r="F148" s="1"/>
      <c r="G148" s="1"/>
      <c r="H148" s="1"/>
      <c r="I148" s="1"/>
      <c r="J148" s="1"/>
      <c r="K148" s="1"/>
    </row>
    <row r="149" spans="1:11">
      <c r="A149" s="48"/>
      <c r="B149" s="16" t="s">
        <v>1</v>
      </c>
      <c r="C149" s="16">
        <f>88+199</f>
        <v>287</v>
      </c>
      <c r="D149" s="559">
        <v>0</v>
      </c>
      <c r="E149" s="39">
        <f>ROUND(C149*ROUND(D149,2),2)</f>
        <v>0</v>
      </c>
      <c r="F149" s="1"/>
      <c r="G149" s="1"/>
      <c r="H149" s="1"/>
      <c r="I149" s="1"/>
      <c r="J149" s="1"/>
      <c r="K149" s="1"/>
    </row>
    <row r="150" spans="1:11">
      <c r="A150" s="48"/>
      <c r="B150" s="16"/>
      <c r="C150" s="16"/>
      <c r="D150" s="16"/>
      <c r="E150" s="41"/>
      <c r="F150" s="1"/>
      <c r="G150" s="1"/>
      <c r="H150" s="1"/>
      <c r="I150" s="1"/>
      <c r="J150" s="1"/>
      <c r="K150" s="1"/>
    </row>
    <row r="151" spans="1:11" ht="55.2">
      <c r="A151" s="16" t="s">
        <v>137</v>
      </c>
      <c r="B151" s="8" t="s">
        <v>683</v>
      </c>
      <c r="C151" s="16"/>
      <c r="D151" s="16"/>
      <c r="E151" s="41"/>
      <c r="F151" s="1"/>
      <c r="G151" s="1"/>
      <c r="H151" s="1"/>
      <c r="I151" s="1"/>
      <c r="J151" s="1"/>
      <c r="K151" s="1"/>
    </row>
    <row r="152" spans="1:11">
      <c r="A152" s="16"/>
      <c r="B152" s="16" t="s">
        <v>1</v>
      </c>
      <c r="C152" s="16">
        <f>44+6</f>
        <v>50</v>
      </c>
      <c r="D152" s="559">
        <v>0</v>
      </c>
      <c r="E152" s="39">
        <f>ROUND(C152*ROUND(D152,2),2)</f>
        <v>0</v>
      </c>
      <c r="F152" s="1"/>
      <c r="G152" s="1"/>
      <c r="H152" s="1"/>
      <c r="I152" s="1"/>
      <c r="J152" s="1"/>
      <c r="K152" s="1"/>
    </row>
    <row r="153" spans="1:11">
      <c r="A153" s="16"/>
      <c r="B153" s="16"/>
      <c r="C153" s="16"/>
      <c r="D153" s="16"/>
      <c r="E153" s="41"/>
      <c r="F153" s="1"/>
      <c r="G153" s="1"/>
      <c r="H153" s="1"/>
      <c r="I153" s="1"/>
      <c r="J153" s="1"/>
      <c r="K153" s="1"/>
    </row>
    <row r="154" spans="1:11" ht="69">
      <c r="A154" s="16" t="s">
        <v>138</v>
      </c>
      <c r="B154" s="8" t="s">
        <v>686</v>
      </c>
      <c r="C154" s="16"/>
      <c r="D154" s="16"/>
      <c r="E154" s="41"/>
      <c r="F154" s="1"/>
      <c r="G154" s="1"/>
      <c r="H154" s="1"/>
      <c r="I154" s="1"/>
      <c r="J154" s="1"/>
      <c r="K154" s="1"/>
    </row>
    <row r="155" spans="1:11">
      <c r="A155" s="16"/>
      <c r="B155" s="16" t="s">
        <v>1</v>
      </c>
      <c r="C155" s="16">
        <v>6</v>
      </c>
      <c r="D155" s="559">
        <v>0</v>
      </c>
      <c r="E155" s="39">
        <f>ROUND(C155*ROUND(D155,2),2)</f>
        <v>0</v>
      </c>
      <c r="F155" s="1"/>
      <c r="G155" s="1"/>
      <c r="H155" s="1"/>
      <c r="I155" s="1"/>
      <c r="J155" s="1"/>
      <c r="K155" s="1"/>
    </row>
    <row r="156" spans="1:11">
      <c r="A156" s="16"/>
      <c r="B156" s="16"/>
      <c r="C156" s="16"/>
      <c r="D156" s="16"/>
      <c r="E156" s="41"/>
      <c r="F156" s="1"/>
      <c r="G156" s="1"/>
      <c r="H156" s="1"/>
      <c r="I156" s="1"/>
      <c r="J156" s="1"/>
      <c r="K156" s="1"/>
    </row>
    <row r="157" spans="1:11" ht="55.2">
      <c r="A157" s="16" t="s">
        <v>139</v>
      </c>
      <c r="B157" s="8" t="s">
        <v>688</v>
      </c>
      <c r="C157" s="16"/>
      <c r="D157" s="16"/>
      <c r="E157" s="41"/>
      <c r="F157" s="1"/>
      <c r="G157" s="1"/>
      <c r="H157" s="1"/>
      <c r="I157" s="1"/>
      <c r="J157" s="1"/>
      <c r="K157" s="1"/>
    </row>
    <row r="158" spans="1:11">
      <c r="A158" s="16"/>
      <c r="B158" s="16" t="s">
        <v>1</v>
      </c>
      <c r="C158" s="16">
        <f>3+3+49</f>
        <v>55</v>
      </c>
      <c r="D158" s="559">
        <v>0</v>
      </c>
      <c r="E158" s="39">
        <f>ROUND(C158*ROUND(D158,2),2)</f>
        <v>0</v>
      </c>
      <c r="F158" s="1"/>
      <c r="G158" s="1"/>
      <c r="H158" s="1"/>
      <c r="I158" s="1"/>
      <c r="J158" s="1"/>
      <c r="K158" s="1"/>
    </row>
    <row r="159" spans="1:11">
      <c r="A159" s="16"/>
      <c r="B159" s="54"/>
      <c r="C159" s="16"/>
      <c r="D159" s="16"/>
      <c r="E159" s="41"/>
    </row>
    <row r="160" spans="1:11" ht="55.2">
      <c r="A160" s="16" t="s">
        <v>275</v>
      </c>
      <c r="B160" s="51" t="s">
        <v>689</v>
      </c>
      <c r="C160" s="16"/>
      <c r="D160" s="16"/>
      <c r="E160" s="41"/>
    </row>
    <row r="161" spans="1:11">
      <c r="A161" s="16"/>
      <c r="B161" s="54" t="s">
        <v>1</v>
      </c>
      <c r="C161" s="16">
        <v>3</v>
      </c>
      <c r="D161" s="559">
        <v>0</v>
      </c>
      <c r="E161" s="39">
        <f>ROUND(C161*ROUND(D161,2),2)</f>
        <v>0</v>
      </c>
    </row>
    <row r="162" spans="1:11">
      <c r="A162" s="16"/>
      <c r="B162" s="16"/>
      <c r="C162" s="16"/>
      <c r="D162" s="16"/>
      <c r="E162" s="41"/>
      <c r="F162" s="1"/>
      <c r="G162" s="1"/>
      <c r="H162" s="1"/>
      <c r="I162" s="1"/>
      <c r="J162" s="1"/>
      <c r="K162" s="1"/>
    </row>
    <row r="163" spans="1:11" ht="27.6">
      <c r="A163" s="16" t="s">
        <v>140</v>
      </c>
      <c r="B163" s="8" t="s">
        <v>141</v>
      </c>
      <c r="C163" s="16"/>
      <c r="D163" s="16"/>
      <c r="E163" s="41"/>
      <c r="F163" s="1"/>
      <c r="G163" s="1"/>
      <c r="H163" s="1"/>
      <c r="I163" s="1"/>
      <c r="J163" s="1"/>
      <c r="K163" s="1"/>
    </row>
    <row r="164" spans="1:11">
      <c r="A164" s="16"/>
      <c r="B164" s="16" t="s">
        <v>1</v>
      </c>
      <c r="C164" s="16">
        <v>59</v>
      </c>
      <c r="D164" s="559">
        <v>0</v>
      </c>
      <c r="E164" s="39">
        <f>ROUND(C164*ROUND(D164,2),2)</f>
        <v>0</v>
      </c>
      <c r="F164" s="1"/>
      <c r="G164" s="1"/>
      <c r="H164" s="1"/>
      <c r="I164" s="1"/>
      <c r="J164" s="1"/>
      <c r="K164" s="1"/>
    </row>
    <row r="165" spans="1:11">
      <c r="A165" s="16"/>
      <c r="B165" s="16"/>
      <c r="C165" s="16"/>
      <c r="D165" s="16"/>
      <c r="E165" s="41"/>
      <c r="F165" s="1"/>
      <c r="G165" s="1"/>
      <c r="H165" s="1"/>
      <c r="I165" s="1"/>
      <c r="J165" s="1"/>
      <c r="K165" s="1"/>
    </row>
    <row r="166" spans="1:11">
      <c r="A166" s="21" t="s">
        <v>29</v>
      </c>
      <c r="B166" s="47" t="s">
        <v>34</v>
      </c>
      <c r="C166" s="22"/>
      <c r="D166" s="22"/>
      <c r="E166" s="40">
        <f>SUM(E133:E164)</f>
        <v>0</v>
      </c>
      <c r="F166" s="1"/>
      <c r="G166" s="1"/>
      <c r="H166" s="1"/>
      <c r="I166" s="1"/>
      <c r="J166" s="1"/>
      <c r="K166" s="1"/>
    </row>
    <row r="167" spans="1:11">
      <c r="A167" s="21"/>
      <c r="B167" s="47"/>
      <c r="C167" s="22"/>
      <c r="D167" s="22"/>
      <c r="E167" s="40"/>
      <c r="F167" s="1"/>
      <c r="G167" s="1"/>
      <c r="H167" s="1"/>
      <c r="I167" s="1"/>
      <c r="J167" s="1"/>
      <c r="K167" s="1"/>
    </row>
    <row r="168" spans="1:11">
      <c r="A168" s="22" t="s">
        <v>35</v>
      </c>
      <c r="B168" s="22" t="s">
        <v>36</v>
      </c>
      <c r="C168" s="16"/>
      <c r="D168" s="16"/>
      <c r="E168" s="41"/>
      <c r="F168" s="1"/>
      <c r="G168" s="1"/>
      <c r="H168" s="1"/>
      <c r="I168" s="1"/>
      <c r="J168" s="1"/>
      <c r="K168" s="1"/>
    </row>
    <row r="169" spans="1:11">
      <c r="A169" s="16"/>
      <c r="B169" s="16"/>
      <c r="C169" s="16"/>
      <c r="D169" s="16"/>
      <c r="E169" s="41"/>
      <c r="F169" s="1"/>
      <c r="G169" s="1"/>
      <c r="H169" s="1"/>
      <c r="I169" s="1"/>
      <c r="J169" s="1"/>
      <c r="K169" s="1"/>
    </row>
    <row r="170" spans="1:11" ht="27.6">
      <c r="A170" s="16" t="s">
        <v>38</v>
      </c>
      <c r="B170" s="16" t="s">
        <v>37</v>
      </c>
      <c r="C170" s="16"/>
      <c r="D170" s="16"/>
      <c r="E170" s="41"/>
      <c r="F170" s="1"/>
      <c r="G170" s="1"/>
      <c r="H170" s="1"/>
      <c r="I170" s="1"/>
      <c r="J170" s="1"/>
      <c r="K170" s="1"/>
    </row>
    <row r="171" spans="1:11">
      <c r="A171" s="16"/>
      <c r="B171" s="16" t="s">
        <v>0</v>
      </c>
      <c r="C171" s="33">
        <f>2060+3273</f>
        <v>5333</v>
      </c>
      <c r="D171" s="559">
        <v>0</v>
      </c>
      <c r="E171" s="39">
        <f>ROUND(C171*ROUND(D171,2),2)</f>
        <v>0</v>
      </c>
      <c r="F171" s="1"/>
      <c r="G171" s="1"/>
      <c r="H171" s="1"/>
      <c r="I171" s="1"/>
      <c r="J171" s="1"/>
      <c r="K171" s="1"/>
    </row>
    <row r="172" spans="1:11">
      <c r="A172" s="16"/>
      <c r="B172" s="54"/>
      <c r="C172" s="16"/>
      <c r="D172" s="16"/>
      <c r="E172" s="41"/>
    </row>
    <row r="173" spans="1:11" ht="27.6">
      <c r="A173" s="16" t="s">
        <v>278</v>
      </c>
      <c r="B173" s="54" t="s">
        <v>279</v>
      </c>
      <c r="C173" s="16"/>
      <c r="D173" s="16"/>
      <c r="E173" s="41"/>
    </row>
    <row r="174" spans="1:11">
      <c r="A174" s="16"/>
      <c r="B174" s="54" t="s">
        <v>0</v>
      </c>
      <c r="C174" s="33">
        <v>2636</v>
      </c>
      <c r="D174" s="559">
        <v>0</v>
      </c>
      <c r="E174" s="39">
        <f>ROUND(C174*ROUND(D174,2),2)</f>
        <v>0</v>
      </c>
    </row>
    <row r="175" spans="1:11">
      <c r="A175" s="16"/>
      <c r="B175" s="16"/>
      <c r="C175" s="16"/>
      <c r="D175" s="16"/>
      <c r="E175" s="41"/>
      <c r="F175" s="1"/>
      <c r="G175" s="1"/>
      <c r="H175" s="1"/>
      <c r="I175" s="1"/>
      <c r="J175" s="1"/>
      <c r="K175" s="1"/>
    </row>
    <row r="176" spans="1:11">
      <c r="A176" s="22" t="s">
        <v>35</v>
      </c>
      <c r="B176" s="22" t="s">
        <v>39</v>
      </c>
      <c r="C176" s="16"/>
      <c r="D176" s="16"/>
      <c r="E176" s="40">
        <f>SUM(E171:E174)</f>
        <v>0</v>
      </c>
      <c r="F176" s="1"/>
      <c r="G176" s="1"/>
      <c r="H176" s="1"/>
      <c r="I176" s="1"/>
      <c r="J176" s="1"/>
      <c r="K176" s="1"/>
    </row>
    <row r="177" spans="1:11">
      <c r="A177" s="16"/>
      <c r="B177" s="16"/>
      <c r="C177" s="16"/>
      <c r="D177" s="16"/>
      <c r="E177" s="41"/>
      <c r="F177" s="1"/>
      <c r="G177" s="1"/>
      <c r="H177" s="1"/>
      <c r="I177" s="1"/>
      <c r="J177" s="1"/>
      <c r="K177" s="1"/>
    </row>
    <row r="178" spans="1:11">
      <c r="A178" s="22" t="s">
        <v>142</v>
      </c>
      <c r="B178" s="45" t="s">
        <v>146</v>
      </c>
      <c r="C178" s="16"/>
      <c r="D178" s="16"/>
      <c r="E178" s="41"/>
      <c r="F178" s="1"/>
      <c r="G178" s="1"/>
      <c r="H178" s="1"/>
      <c r="I178" s="1"/>
      <c r="J178" s="1"/>
      <c r="K178" s="1"/>
    </row>
    <row r="179" spans="1:11">
      <c r="A179" s="22"/>
      <c r="B179" s="45"/>
      <c r="C179" s="16"/>
      <c r="D179" s="16"/>
      <c r="E179" s="41"/>
      <c r="F179" s="1"/>
      <c r="G179" s="1"/>
      <c r="H179" s="1"/>
      <c r="I179" s="1"/>
      <c r="J179" s="1"/>
      <c r="K179" s="1"/>
    </row>
    <row r="180" spans="1:11">
      <c r="A180" s="16" t="s">
        <v>145</v>
      </c>
      <c r="B180" s="8" t="s">
        <v>147</v>
      </c>
      <c r="C180" s="16"/>
      <c r="D180" s="16"/>
      <c r="E180" s="41"/>
      <c r="F180" s="1"/>
      <c r="G180" s="1"/>
      <c r="H180" s="1"/>
      <c r="I180" s="1"/>
      <c r="J180" s="1"/>
      <c r="K180" s="1"/>
    </row>
    <row r="181" spans="1:11">
      <c r="A181" s="22"/>
      <c r="B181" s="46" t="s">
        <v>1</v>
      </c>
      <c r="C181" s="16">
        <v>123</v>
      </c>
      <c r="D181" s="559">
        <v>0</v>
      </c>
      <c r="E181" s="39">
        <f>ROUND(C181*ROUND(D181,2),2)</f>
        <v>0</v>
      </c>
      <c r="F181" s="1"/>
      <c r="G181" s="1"/>
      <c r="H181" s="1"/>
      <c r="I181" s="1"/>
      <c r="J181" s="1"/>
      <c r="K181" s="1"/>
    </row>
    <row r="182" spans="1:11">
      <c r="A182" s="22"/>
      <c r="B182" s="46"/>
      <c r="C182" s="16"/>
      <c r="D182" s="16"/>
      <c r="E182" s="41"/>
      <c r="F182" s="1"/>
      <c r="G182" s="1"/>
      <c r="H182" s="1"/>
      <c r="I182" s="1"/>
      <c r="J182" s="1"/>
      <c r="K182" s="1"/>
    </row>
    <row r="183" spans="1:11" ht="43.5">
      <c r="A183" s="16" t="s">
        <v>143</v>
      </c>
      <c r="B183" s="8" t="s">
        <v>144</v>
      </c>
      <c r="C183" s="16"/>
      <c r="D183" s="16"/>
      <c r="E183" s="41"/>
      <c r="F183" s="1"/>
      <c r="G183" s="1"/>
      <c r="H183" s="1"/>
      <c r="I183" s="1"/>
      <c r="J183" s="1"/>
      <c r="K183" s="1"/>
    </row>
    <row r="184" spans="1:11">
      <c r="A184" s="16"/>
      <c r="B184" s="16" t="s">
        <v>0</v>
      </c>
      <c r="C184" s="16">
        <v>2240</v>
      </c>
      <c r="D184" s="559">
        <v>0</v>
      </c>
      <c r="E184" s="39">
        <f>ROUND(C184*ROUND(D184,2),2)</f>
        <v>0</v>
      </c>
      <c r="F184" s="1"/>
      <c r="G184" s="1"/>
      <c r="H184" s="1"/>
      <c r="I184" s="1"/>
      <c r="J184" s="1"/>
      <c r="K184" s="1"/>
    </row>
    <row r="185" spans="1:11">
      <c r="A185" s="16"/>
      <c r="B185" s="16"/>
      <c r="C185" s="16"/>
      <c r="D185" s="16"/>
      <c r="E185" s="41"/>
      <c r="F185" s="1"/>
      <c r="G185" s="1"/>
      <c r="H185" s="1"/>
      <c r="I185" s="1"/>
      <c r="J185" s="1"/>
      <c r="K185" s="1"/>
    </row>
    <row r="186" spans="1:11">
      <c r="A186" s="22" t="s">
        <v>142</v>
      </c>
      <c r="B186" s="45" t="s">
        <v>148</v>
      </c>
      <c r="C186" s="16"/>
      <c r="D186" s="16"/>
      <c r="E186" s="40">
        <f>SUM(E181:E184)</f>
        <v>0</v>
      </c>
      <c r="F186" s="1"/>
      <c r="G186" s="1"/>
      <c r="H186" s="1"/>
      <c r="I186" s="1"/>
      <c r="J186" s="1"/>
      <c r="K186" s="1"/>
    </row>
    <row r="187" spans="1:11">
      <c r="A187" s="16"/>
      <c r="B187" s="16"/>
      <c r="C187" s="16"/>
      <c r="D187" s="16"/>
      <c r="E187" s="41"/>
      <c r="F187" s="1"/>
      <c r="G187" s="1"/>
      <c r="H187" s="1"/>
      <c r="I187" s="1"/>
      <c r="J187" s="1"/>
      <c r="K187" s="1"/>
    </row>
    <row r="188" spans="1:11">
      <c r="A188" s="22" t="s">
        <v>40</v>
      </c>
      <c r="B188" s="22" t="s">
        <v>41</v>
      </c>
      <c r="C188" s="16"/>
      <c r="D188" s="16"/>
      <c r="E188" s="41"/>
      <c r="F188" s="1"/>
      <c r="G188" s="1"/>
      <c r="H188" s="1"/>
      <c r="I188" s="1"/>
      <c r="J188" s="1"/>
      <c r="K188" s="1"/>
    </row>
    <row r="189" spans="1:11">
      <c r="A189" s="22"/>
      <c r="B189" s="22"/>
      <c r="C189" s="16"/>
      <c r="D189" s="16"/>
      <c r="E189" s="41"/>
      <c r="F189" s="1"/>
      <c r="G189" s="1"/>
      <c r="H189" s="1"/>
      <c r="I189" s="1"/>
      <c r="J189" s="1"/>
      <c r="K189" s="1"/>
    </row>
    <row r="190" spans="1:11" ht="41.4">
      <c r="A190" s="16" t="s">
        <v>42</v>
      </c>
      <c r="B190" s="16" t="s">
        <v>149</v>
      </c>
      <c r="C190" s="16"/>
      <c r="D190" s="16"/>
      <c r="E190" s="41"/>
      <c r="F190" s="1"/>
      <c r="G190" s="1"/>
      <c r="H190" s="1"/>
      <c r="I190" s="1"/>
      <c r="J190" s="1"/>
      <c r="K190" s="1"/>
    </row>
    <row r="191" spans="1:11">
      <c r="A191" s="22"/>
      <c r="B191" s="16" t="s">
        <v>1</v>
      </c>
      <c r="C191" s="16">
        <v>350</v>
      </c>
      <c r="D191" s="559">
        <v>0</v>
      </c>
      <c r="E191" s="39">
        <f>ROUND(C191*ROUND(D191,2),2)</f>
        <v>0</v>
      </c>
      <c r="F191" s="1"/>
      <c r="G191" s="1"/>
      <c r="H191" s="1"/>
      <c r="I191" s="1"/>
      <c r="J191" s="1"/>
      <c r="K191" s="1"/>
    </row>
    <row r="192" spans="1:11">
      <c r="A192" s="16"/>
      <c r="B192" s="16"/>
      <c r="C192" s="16"/>
      <c r="D192" s="16"/>
      <c r="E192" s="41"/>
      <c r="F192" s="1"/>
      <c r="G192" s="1"/>
      <c r="H192" s="1"/>
      <c r="I192" s="1"/>
      <c r="J192" s="1"/>
      <c r="K192" s="1"/>
    </row>
    <row r="193" spans="1:11" ht="41.4">
      <c r="A193" s="16" t="s">
        <v>44</v>
      </c>
      <c r="B193" s="8" t="s">
        <v>150</v>
      </c>
      <c r="C193" s="16"/>
      <c r="D193" s="16"/>
      <c r="E193" s="41"/>
      <c r="F193" s="1"/>
      <c r="G193" s="1"/>
      <c r="H193" s="1"/>
      <c r="I193" s="1"/>
      <c r="J193" s="1"/>
      <c r="K193" s="1"/>
    </row>
    <row r="194" spans="1:11">
      <c r="A194" s="16"/>
      <c r="B194" s="16" t="s">
        <v>1</v>
      </c>
      <c r="C194" s="16">
        <f>998+1061+1898</f>
        <v>3957</v>
      </c>
      <c r="D194" s="559">
        <v>0</v>
      </c>
      <c r="E194" s="39">
        <f>ROUND(C194*ROUND(D194,2),2)</f>
        <v>0</v>
      </c>
      <c r="F194" s="1"/>
      <c r="G194" s="1"/>
      <c r="H194" s="1"/>
      <c r="I194" s="1"/>
      <c r="J194" s="1"/>
      <c r="K194" s="1"/>
    </row>
    <row r="195" spans="1:11">
      <c r="A195" s="16"/>
      <c r="B195" s="16"/>
      <c r="C195" s="16"/>
      <c r="D195" s="16"/>
      <c r="E195" s="41"/>
      <c r="F195" s="1"/>
      <c r="G195" s="1"/>
      <c r="H195" s="1"/>
      <c r="I195" s="1"/>
      <c r="J195" s="1"/>
      <c r="K195" s="1"/>
    </row>
    <row r="196" spans="1:11" ht="27.6">
      <c r="A196" s="16" t="s">
        <v>151</v>
      </c>
      <c r="B196" s="8" t="s">
        <v>152</v>
      </c>
      <c r="C196" s="16"/>
      <c r="D196" s="16"/>
      <c r="E196" s="41"/>
      <c r="F196" s="1"/>
      <c r="G196" s="1"/>
      <c r="H196" s="1"/>
      <c r="I196" s="1"/>
      <c r="J196" s="1"/>
      <c r="K196" s="1"/>
    </row>
    <row r="197" spans="1:11">
      <c r="A197" s="16"/>
      <c r="B197" s="16" t="s">
        <v>1</v>
      </c>
      <c r="C197" s="16">
        <f>18+83</f>
        <v>101</v>
      </c>
      <c r="D197" s="559">
        <v>0</v>
      </c>
      <c r="E197" s="39">
        <f>ROUND(C197*ROUND(D197,2),2)</f>
        <v>0</v>
      </c>
      <c r="F197" s="1"/>
      <c r="G197" s="1"/>
      <c r="H197" s="1"/>
      <c r="I197" s="1"/>
      <c r="J197" s="1"/>
      <c r="K197" s="1"/>
    </row>
    <row r="198" spans="1:11">
      <c r="A198" s="9"/>
      <c r="B198" s="74"/>
      <c r="C198" s="9"/>
      <c r="D198" s="9"/>
      <c r="E198" s="43"/>
      <c r="F198" s="1"/>
      <c r="G198" s="1"/>
      <c r="H198" s="1"/>
      <c r="I198" s="1"/>
      <c r="J198" s="1"/>
      <c r="K198" s="1"/>
    </row>
    <row r="199" spans="1:11">
      <c r="A199" s="22" t="s">
        <v>40</v>
      </c>
      <c r="B199" s="22" t="s">
        <v>48</v>
      </c>
      <c r="C199" s="22"/>
      <c r="D199" s="22"/>
      <c r="E199" s="42">
        <f>SUM(E191:E197)</f>
        <v>0</v>
      </c>
      <c r="F199" s="1"/>
      <c r="G199" s="1"/>
      <c r="H199" s="1"/>
      <c r="I199" s="1"/>
      <c r="J199" s="1"/>
      <c r="K199" s="1"/>
    </row>
    <row r="200" spans="1:11">
      <c r="A200" s="7"/>
      <c r="B200" s="74"/>
      <c r="C200" s="9"/>
      <c r="D200" s="9"/>
      <c r="E200" s="43"/>
      <c r="F200" s="1"/>
      <c r="G200" s="1"/>
      <c r="H200" s="1"/>
      <c r="I200" s="1"/>
      <c r="J200" s="1"/>
      <c r="K200" s="1"/>
    </row>
    <row r="201" spans="1:11">
      <c r="A201" s="7"/>
      <c r="B201" s="75"/>
      <c r="C201" s="1"/>
      <c r="D201" s="1"/>
      <c r="E201" s="43"/>
      <c r="F201" s="1"/>
      <c r="G201" s="1"/>
      <c r="H201" s="1"/>
      <c r="I201" s="1"/>
      <c r="J201" s="1"/>
      <c r="K201" s="1"/>
    </row>
    <row r="202" spans="1:11">
      <c r="A202" s="21" t="s">
        <v>49</v>
      </c>
      <c r="B202" s="47" t="s">
        <v>50</v>
      </c>
      <c r="C202" s="1"/>
      <c r="D202" s="1"/>
      <c r="E202" s="43"/>
      <c r="F202" s="1"/>
      <c r="G202" s="1"/>
      <c r="H202" s="1"/>
      <c r="I202" s="1"/>
      <c r="J202" s="1"/>
      <c r="K202" s="1"/>
    </row>
    <row r="203" spans="1:11">
      <c r="A203" s="7"/>
      <c r="B203" s="75"/>
      <c r="C203" s="1"/>
      <c r="D203" s="1"/>
      <c r="E203" s="43"/>
      <c r="F203" s="1"/>
      <c r="G203" s="1"/>
      <c r="H203" s="1"/>
      <c r="I203" s="1"/>
      <c r="J203" s="1"/>
      <c r="K203" s="1"/>
    </row>
    <row r="204" spans="1:11" ht="27.6">
      <c r="A204" s="16" t="s">
        <v>51</v>
      </c>
      <c r="B204" s="16" t="s">
        <v>153</v>
      </c>
      <c r="C204" s="17"/>
      <c r="D204" s="1"/>
      <c r="E204" s="43"/>
      <c r="F204" s="1"/>
      <c r="G204" s="1"/>
      <c r="H204" s="1"/>
      <c r="I204" s="1"/>
      <c r="J204" s="1"/>
      <c r="K204" s="1"/>
    </row>
    <row r="205" spans="1:11">
      <c r="A205" s="16"/>
      <c r="B205" s="48" t="s">
        <v>0</v>
      </c>
      <c r="C205" s="16">
        <f>55+233+37.5</f>
        <v>325.5</v>
      </c>
      <c r="D205" s="559">
        <v>0</v>
      </c>
      <c r="E205" s="39">
        <f>ROUND(C205*ROUND(D205,2),2)</f>
        <v>0</v>
      </c>
      <c r="F205" s="1"/>
      <c r="G205" s="1"/>
      <c r="H205" s="1"/>
      <c r="I205" s="1"/>
      <c r="J205" s="1"/>
      <c r="K205" s="1"/>
    </row>
    <row r="206" spans="1:11">
      <c r="A206" s="16"/>
      <c r="B206" s="48"/>
      <c r="C206" s="17"/>
      <c r="D206" s="1"/>
      <c r="E206" s="43"/>
      <c r="F206" s="1"/>
      <c r="G206" s="1"/>
      <c r="H206" s="1"/>
      <c r="I206" s="1"/>
      <c r="J206" s="1"/>
      <c r="K206" s="1"/>
    </row>
    <row r="207" spans="1:11" s="91" customFormat="1">
      <c r="A207" s="16" t="s">
        <v>409</v>
      </c>
      <c r="B207" s="16" t="s">
        <v>408</v>
      </c>
      <c r="C207" s="17"/>
      <c r="D207" s="1"/>
      <c r="E207" s="43"/>
    </row>
    <row r="208" spans="1:11" s="91" customFormat="1" ht="13.8">
      <c r="A208" s="16"/>
      <c r="B208" s="48" t="s">
        <v>0</v>
      </c>
      <c r="C208" s="16">
        <v>890</v>
      </c>
      <c r="D208" s="559">
        <v>0</v>
      </c>
      <c r="E208" s="39">
        <f>ROUND(C208*ROUND(D208,2),2)</f>
        <v>0</v>
      </c>
    </row>
    <row r="209" spans="1:11" s="91" customFormat="1" ht="12.3">
      <c r="A209" s="82"/>
      <c r="B209" s="84"/>
      <c r="C209" s="102"/>
      <c r="D209" s="96"/>
      <c r="E209" s="96"/>
    </row>
    <row r="210" spans="1:11">
      <c r="A210" s="21" t="s">
        <v>49</v>
      </c>
      <c r="B210" s="47" t="s">
        <v>53</v>
      </c>
      <c r="C210" s="17"/>
      <c r="D210" s="26"/>
      <c r="E210" s="42">
        <f>SUM(E205:E208)</f>
        <v>0</v>
      </c>
      <c r="F210" s="1"/>
      <c r="G210" s="1"/>
      <c r="H210" s="1"/>
      <c r="I210" s="1"/>
      <c r="J210" s="1"/>
      <c r="K210" s="1"/>
    </row>
    <row r="211" spans="1:11">
      <c r="A211" s="22"/>
      <c r="B211" s="23"/>
      <c r="C211" s="17"/>
      <c r="D211" s="1"/>
      <c r="E211" s="42"/>
      <c r="F211" s="1"/>
      <c r="G211" s="1"/>
      <c r="H211" s="1"/>
      <c r="I211" s="1"/>
      <c r="J211" s="1"/>
      <c r="K211" s="1"/>
    </row>
    <row r="212" spans="1:11">
      <c r="A212" s="21" t="s">
        <v>27</v>
      </c>
      <c r="B212" s="47" t="s">
        <v>54</v>
      </c>
      <c r="C212" s="17"/>
      <c r="D212" s="1"/>
      <c r="E212" s="42">
        <f>SUM(E210+E199+E186+E176+E166)</f>
        <v>0</v>
      </c>
      <c r="F212" s="1"/>
      <c r="G212" s="1"/>
      <c r="H212" s="1"/>
      <c r="I212" s="1"/>
      <c r="J212" s="1"/>
      <c r="K212" s="1"/>
    </row>
    <row r="213" spans="1:11">
      <c r="A213" s="16"/>
      <c r="B213" s="48"/>
      <c r="C213" s="17"/>
      <c r="D213" s="1"/>
      <c r="E213" s="43"/>
      <c r="F213" s="1"/>
      <c r="G213" s="1"/>
      <c r="H213" s="1"/>
      <c r="I213" s="1"/>
      <c r="J213" s="1"/>
      <c r="K213" s="1"/>
    </row>
    <row r="214" spans="1:11">
      <c r="A214" s="21" t="s">
        <v>55</v>
      </c>
      <c r="B214" s="47" t="s">
        <v>56</v>
      </c>
      <c r="C214" s="1"/>
      <c r="D214" s="1"/>
      <c r="E214" s="43"/>
      <c r="F214" s="1"/>
      <c r="G214" s="1"/>
      <c r="H214" s="1"/>
      <c r="I214" s="1"/>
      <c r="J214" s="1"/>
      <c r="K214" s="1"/>
    </row>
    <row r="215" spans="1:11">
      <c r="A215" s="20"/>
      <c r="B215" s="48"/>
      <c r="C215" s="17"/>
      <c r="D215" s="17"/>
      <c r="E215" s="39"/>
      <c r="F215" s="1"/>
      <c r="G215" s="1"/>
      <c r="H215" s="1"/>
      <c r="I215" s="1"/>
      <c r="J215" s="1"/>
      <c r="K215" s="1"/>
    </row>
    <row r="216" spans="1:11">
      <c r="A216" s="21" t="s">
        <v>57</v>
      </c>
      <c r="B216" s="47" t="s">
        <v>58</v>
      </c>
      <c r="C216" s="17"/>
      <c r="D216" s="17"/>
      <c r="E216" s="39"/>
      <c r="F216" s="1"/>
      <c r="G216" s="1"/>
      <c r="H216" s="1"/>
      <c r="I216" s="1"/>
      <c r="J216" s="1"/>
      <c r="K216" s="1"/>
    </row>
    <row r="217" spans="1:11">
      <c r="A217" s="20"/>
      <c r="B217" s="48"/>
      <c r="C217" s="17"/>
      <c r="D217" s="17"/>
      <c r="E217" s="39"/>
      <c r="F217" s="1"/>
      <c r="G217" s="1"/>
      <c r="H217" s="1"/>
      <c r="I217" s="1"/>
      <c r="J217" s="1"/>
      <c r="K217" s="1"/>
    </row>
    <row r="218" spans="1:11">
      <c r="A218" s="21" t="s">
        <v>59</v>
      </c>
      <c r="B218" s="47" t="s">
        <v>60</v>
      </c>
      <c r="C218" s="17"/>
      <c r="D218" s="17"/>
      <c r="E218" s="39"/>
      <c r="F218" s="1"/>
      <c r="G218" s="1"/>
      <c r="H218" s="1"/>
      <c r="I218" s="1"/>
      <c r="J218" s="1"/>
      <c r="K218" s="1"/>
    </row>
    <row r="219" spans="1:11">
      <c r="A219" s="20"/>
      <c r="B219" s="48"/>
      <c r="C219" s="17"/>
      <c r="D219" s="17"/>
      <c r="E219" s="39"/>
      <c r="F219" s="1"/>
      <c r="G219" s="1"/>
      <c r="H219" s="1"/>
      <c r="I219" s="1"/>
      <c r="J219" s="1"/>
      <c r="K219" s="1"/>
    </row>
    <row r="220" spans="1:11" ht="41.4">
      <c r="A220" s="16" t="s">
        <v>61</v>
      </c>
      <c r="B220" s="16" t="s">
        <v>415</v>
      </c>
      <c r="C220" s="16"/>
      <c r="D220" s="16"/>
      <c r="E220" s="39"/>
      <c r="F220" s="1"/>
      <c r="G220" s="1"/>
      <c r="H220" s="1"/>
      <c r="I220" s="1"/>
      <c r="J220" s="1"/>
      <c r="K220" s="1"/>
    </row>
    <row r="221" spans="1:11">
      <c r="A221" s="16"/>
      <c r="B221" s="16" t="s">
        <v>1</v>
      </c>
      <c r="C221" s="16">
        <f>1151+682+857.5</f>
        <v>2690.5</v>
      </c>
      <c r="D221" s="559">
        <v>0</v>
      </c>
      <c r="E221" s="39">
        <f>ROUND(C221*ROUND(D221,2),2)</f>
        <v>0</v>
      </c>
      <c r="F221" s="1"/>
      <c r="G221" s="1"/>
      <c r="H221" s="1"/>
      <c r="I221" s="1"/>
      <c r="J221" s="1"/>
      <c r="K221" s="1"/>
    </row>
    <row r="222" spans="1:11">
      <c r="A222" s="16"/>
      <c r="B222" s="16"/>
      <c r="C222" s="16"/>
      <c r="D222" s="16"/>
      <c r="E222" s="41"/>
      <c r="F222" s="1"/>
      <c r="G222" s="1"/>
      <c r="H222" s="1"/>
      <c r="I222" s="1"/>
      <c r="J222" s="1"/>
      <c r="K222" s="1"/>
    </row>
    <row r="223" spans="1:11">
      <c r="A223" s="21" t="s">
        <v>59</v>
      </c>
      <c r="B223" s="47" t="s">
        <v>63</v>
      </c>
      <c r="C223" s="22"/>
      <c r="D223" s="22"/>
      <c r="E223" s="40">
        <f>SUM(E221:E222)</f>
        <v>0</v>
      </c>
      <c r="F223" s="1"/>
      <c r="G223" s="1"/>
      <c r="H223" s="1"/>
      <c r="I223" s="1"/>
      <c r="J223" s="1"/>
      <c r="K223" s="1"/>
    </row>
    <row r="224" spans="1:11">
      <c r="A224" s="21"/>
      <c r="B224" s="47"/>
      <c r="C224" s="22"/>
      <c r="D224" s="22"/>
      <c r="E224" s="40"/>
      <c r="F224" s="1"/>
      <c r="G224" s="1"/>
      <c r="H224" s="1"/>
      <c r="I224" s="1"/>
      <c r="J224" s="1"/>
      <c r="K224" s="1"/>
    </row>
    <row r="225" spans="1:11" ht="28.2">
      <c r="A225" s="21" t="s">
        <v>155</v>
      </c>
      <c r="B225" s="23" t="s">
        <v>154</v>
      </c>
      <c r="C225" s="22"/>
      <c r="D225" s="22"/>
      <c r="E225" s="40"/>
      <c r="F225" s="1"/>
      <c r="G225" s="1"/>
      <c r="H225" s="1"/>
      <c r="I225" s="1"/>
      <c r="J225" s="1"/>
      <c r="K225" s="1"/>
    </row>
    <row r="226" spans="1:11">
      <c r="A226" s="21"/>
      <c r="B226" s="47"/>
      <c r="C226" s="22"/>
      <c r="D226" s="22"/>
      <c r="E226" s="40"/>
      <c r="F226" s="1"/>
      <c r="G226" s="1"/>
      <c r="H226" s="1"/>
      <c r="I226" s="1"/>
      <c r="J226" s="1"/>
      <c r="K226" s="1"/>
    </row>
    <row r="227" spans="1:11" ht="41.4">
      <c r="A227" s="16" t="s">
        <v>156</v>
      </c>
      <c r="B227" s="8" t="s">
        <v>157</v>
      </c>
      <c r="C227" s="22"/>
      <c r="D227" s="22"/>
      <c r="E227" s="40"/>
      <c r="F227" s="1"/>
      <c r="G227" s="1"/>
      <c r="H227" s="1"/>
      <c r="I227" s="1"/>
      <c r="J227" s="1"/>
      <c r="K227" s="1"/>
    </row>
    <row r="228" spans="1:11">
      <c r="A228" s="21"/>
      <c r="B228" s="48" t="s">
        <v>0</v>
      </c>
      <c r="C228" s="16">
        <f>254+456</f>
        <v>710</v>
      </c>
      <c r="D228" s="559">
        <v>0</v>
      </c>
      <c r="E228" s="39">
        <f>ROUND(C228*ROUND(D228,2),2)</f>
        <v>0</v>
      </c>
      <c r="F228" s="1"/>
      <c r="G228" s="1"/>
      <c r="H228" s="1"/>
      <c r="I228" s="1"/>
      <c r="J228" s="1"/>
      <c r="K228" s="1"/>
    </row>
    <row r="229" spans="1:11">
      <c r="A229" s="21"/>
      <c r="B229" s="47"/>
      <c r="C229" s="16"/>
      <c r="D229" s="16"/>
      <c r="E229" s="41"/>
      <c r="F229" s="1"/>
      <c r="G229" s="1"/>
      <c r="H229" s="1"/>
      <c r="I229" s="1"/>
      <c r="J229" s="1"/>
      <c r="K229" s="1"/>
    </row>
    <row r="230" spans="1:11" ht="41.4">
      <c r="A230" s="20" t="s">
        <v>158</v>
      </c>
      <c r="B230" s="8" t="s">
        <v>159</v>
      </c>
      <c r="C230" s="22"/>
      <c r="D230" s="22"/>
      <c r="E230" s="40"/>
      <c r="F230" s="1"/>
      <c r="G230" s="1"/>
      <c r="H230" s="1"/>
      <c r="I230" s="1"/>
      <c r="J230" s="1"/>
      <c r="K230" s="1"/>
    </row>
    <row r="231" spans="1:11">
      <c r="A231" s="21"/>
      <c r="B231" s="48" t="s">
        <v>0</v>
      </c>
      <c r="C231" s="16">
        <f>1945+2109+3273</f>
        <v>7327</v>
      </c>
      <c r="D231" s="559">
        <v>0</v>
      </c>
      <c r="E231" s="39">
        <f>ROUND(C231*ROUND(D231,2),2)</f>
        <v>0</v>
      </c>
      <c r="F231" s="1"/>
      <c r="G231" s="1"/>
      <c r="H231" s="1"/>
      <c r="I231" s="1"/>
      <c r="J231" s="1"/>
      <c r="K231" s="1"/>
    </row>
    <row r="232" spans="1:11">
      <c r="A232" s="21"/>
      <c r="B232" s="48"/>
      <c r="C232" s="22"/>
      <c r="D232" s="22"/>
      <c r="E232" s="40"/>
      <c r="F232" s="1"/>
      <c r="G232" s="1"/>
      <c r="H232" s="1"/>
      <c r="I232" s="1"/>
      <c r="J232" s="1"/>
      <c r="K232" s="1"/>
    </row>
    <row r="233" spans="1:11" ht="28.2">
      <c r="A233" s="21" t="s">
        <v>155</v>
      </c>
      <c r="B233" s="23" t="s">
        <v>160</v>
      </c>
      <c r="C233" s="22"/>
      <c r="D233" s="22"/>
      <c r="E233" s="40">
        <f>SUM(E228:E231)</f>
        <v>0</v>
      </c>
      <c r="F233" s="1"/>
      <c r="G233" s="1"/>
      <c r="H233" s="1"/>
      <c r="I233" s="1"/>
      <c r="J233" s="1"/>
      <c r="K233" s="1"/>
    </row>
    <row r="234" spans="1:11">
      <c r="A234" s="21"/>
      <c r="B234" s="23"/>
      <c r="C234" s="22"/>
      <c r="D234" s="22"/>
      <c r="E234" s="40"/>
      <c r="F234" s="1"/>
      <c r="G234" s="1"/>
      <c r="H234" s="1"/>
      <c r="I234" s="1"/>
      <c r="J234" s="1"/>
      <c r="K234" s="1"/>
    </row>
    <row r="235" spans="1:11">
      <c r="A235" s="21" t="s">
        <v>57</v>
      </c>
      <c r="B235" s="47" t="s">
        <v>161</v>
      </c>
      <c r="C235" s="31"/>
      <c r="D235" s="22"/>
      <c r="E235" s="40">
        <f>SUM(E233+E223)</f>
        <v>0</v>
      </c>
      <c r="F235" s="1"/>
      <c r="G235" s="1"/>
      <c r="H235" s="1"/>
      <c r="I235" s="1"/>
      <c r="J235" s="1"/>
      <c r="K235" s="1"/>
    </row>
    <row r="236" spans="1:11">
      <c r="A236" s="21"/>
      <c r="B236" s="47"/>
      <c r="C236" s="31"/>
      <c r="D236" s="22"/>
      <c r="E236" s="40"/>
      <c r="F236" s="1"/>
      <c r="G236" s="1"/>
      <c r="H236" s="1"/>
      <c r="I236" s="1"/>
      <c r="J236" s="1"/>
      <c r="K236" s="1"/>
    </row>
    <row r="237" spans="1:11">
      <c r="A237" s="22" t="s">
        <v>64</v>
      </c>
      <c r="B237" s="22" t="s">
        <v>65</v>
      </c>
      <c r="C237" s="22"/>
      <c r="D237" s="22"/>
      <c r="E237" s="40"/>
      <c r="F237" s="1"/>
      <c r="G237" s="1"/>
      <c r="H237" s="1"/>
      <c r="I237" s="1"/>
      <c r="J237" s="1"/>
      <c r="K237" s="1"/>
    </row>
    <row r="238" spans="1:11">
      <c r="A238" s="22"/>
      <c r="B238" s="22"/>
      <c r="C238" s="22"/>
      <c r="D238" s="22"/>
      <c r="E238" s="40"/>
      <c r="F238" s="1"/>
      <c r="G238" s="1"/>
      <c r="H238" s="1"/>
      <c r="I238" s="1"/>
      <c r="J238" s="1"/>
      <c r="K238" s="1"/>
    </row>
    <row r="239" spans="1:11">
      <c r="A239" s="22" t="s">
        <v>66</v>
      </c>
      <c r="B239" s="47" t="s">
        <v>67</v>
      </c>
      <c r="C239" s="22"/>
      <c r="D239" s="22"/>
      <c r="E239" s="40"/>
      <c r="F239" s="1"/>
      <c r="G239" s="1"/>
      <c r="H239" s="1"/>
      <c r="I239" s="1"/>
      <c r="J239" s="1"/>
      <c r="K239" s="1"/>
    </row>
    <row r="240" spans="1:11">
      <c r="A240" s="21"/>
      <c r="B240" s="22"/>
      <c r="C240" s="22"/>
      <c r="D240" s="22"/>
      <c r="E240" s="42"/>
      <c r="F240" s="1"/>
      <c r="G240" s="1"/>
      <c r="H240" s="1"/>
      <c r="I240" s="1"/>
      <c r="J240" s="1"/>
      <c r="K240" s="1"/>
    </row>
    <row r="241" spans="1:11" ht="41.4">
      <c r="A241" s="16" t="s">
        <v>68</v>
      </c>
      <c r="B241" s="16" t="s">
        <v>162</v>
      </c>
      <c r="C241" s="16"/>
      <c r="D241" s="16"/>
      <c r="E241" s="39"/>
      <c r="F241" s="1"/>
      <c r="G241" s="1"/>
      <c r="H241" s="1"/>
      <c r="I241" s="1"/>
      <c r="J241" s="1"/>
      <c r="K241" s="1"/>
    </row>
    <row r="242" spans="1:11">
      <c r="A242" s="16"/>
      <c r="B242" s="48" t="s">
        <v>0</v>
      </c>
      <c r="C242" s="34">
        <f>1945+2109+3273</f>
        <v>7327</v>
      </c>
      <c r="D242" s="559">
        <v>0</v>
      </c>
      <c r="E242" s="39">
        <f>ROUND(C242*ROUND(D242,2),2)</f>
        <v>0</v>
      </c>
      <c r="F242" s="1"/>
      <c r="G242" s="1"/>
      <c r="H242" s="1"/>
      <c r="I242" s="1"/>
      <c r="J242" s="1"/>
      <c r="K242" s="1"/>
    </row>
    <row r="243" spans="1:11" s="91" customFormat="1" ht="12.3">
      <c r="A243" s="86"/>
      <c r="B243" s="84"/>
      <c r="C243" s="95"/>
      <c r="D243" s="96"/>
      <c r="E243" s="96"/>
    </row>
    <row r="244" spans="1:11" s="91" customFormat="1" ht="27.9">
      <c r="A244" s="16" t="s">
        <v>335</v>
      </c>
      <c r="B244" s="16" t="s">
        <v>336</v>
      </c>
      <c r="C244" s="16"/>
      <c r="D244" s="16"/>
      <c r="E244" s="39"/>
    </row>
    <row r="245" spans="1:11" s="91" customFormat="1" ht="13.8">
      <c r="A245" s="16"/>
      <c r="B245" s="48" t="s">
        <v>0</v>
      </c>
      <c r="C245" s="34">
        <v>20</v>
      </c>
      <c r="D245" s="559">
        <v>0</v>
      </c>
      <c r="E245" s="39">
        <f>ROUND(C245*ROUND(D245,2),2)</f>
        <v>0</v>
      </c>
    </row>
    <row r="246" spans="1:11">
      <c r="A246" s="9"/>
      <c r="B246" s="75"/>
      <c r="C246" s="1"/>
      <c r="D246" s="1"/>
      <c r="E246" s="43"/>
      <c r="F246" s="1"/>
      <c r="G246" s="1"/>
      <c r="H246" s="1"/>
      <c r="I246" s="1"/>
      <c r="J246" s="1"/>
      <c r="K246" s="1"/>
    </row>
    <row r="247" spans="1:11">
      <c r="A247" s="22" t="s">
        <v>64</v>
      </c>
      <c r="B247" s="22" t="s">
        <v>70</v>
      </c>
      <c r="C247" s="1"/>
      <c r="D247" s="1"/>
      <c r="E247" s="42">
        <f>SUM(E242:E245)</f>
        <v>0</v>
      </c>
      <c r="F247" s="1"/>
      <c r="G247" s="1"/>
      <c r="H247" s="1"/>
      <c r="I247" s="1"/>
      <c r="J247" s="1"/>
      <c r="K247" s="1"/>
    </row>
    <row r="248" spans="1:11">
      <c r="A248" s="9"/>
      <c r="B248" s="75"/>
      <c r="C248" s="1"/>
      <c r="D248" s="1"/>
      <c r="E248" s="43"/>
      <c r="F248" s="1"/>
      <c r="G248" s="1"/>
      <c r="H248" s="1"/>
      <c r="I248" s="1"/>
      <c r="J248" s="1"/>
      <c r="K248" s="1"/>
    </row>
    <row r="249" spans="1:11">
      <c r="A249" s="21" t="s">
        <v>73</v>
      </c>
      <c r="B249" s="47" t="s">
        <v>72</v>
      </c>
      <c r="C249" s="25"/>
      <c r="D249" s="1"/>
      <c r="E249" s="43"/>
      <c r="F249" s="1"/>
      <c r="G249" s="1"/>
      <c r="H249" s="1"/>
      <c r="I249" s="1"/>
      <c r="J249" s="1"/>
      <c r="K249" s="1"/>
    </row>
    <row r="250" spans="1:11">
      <c r="A250" s="21"/>
      <c r="B250" s="47"/>
      <c r="C250" s="25"/>
      <c r="D250" s="1"/>
      <c r="E250" s="43"/>
      <c r="F250" s="1"/>
      <c r="G250" s="1"/>
      <c r="H250" s="1"/>
      <c r="I250" s="1"/>
      <c r="J250" s="1"/>
      <c r="K250" s="1"/>
    </row>
    <row r="251" spans="1:11">
      <c r="A251" s="21" t="s">
        <v>71</v>
      </c>
      <c r="B251" s="47" t="s">
        <v>74</v>
      </c>
      <c r="C251" s="25"/>
      <c r="D251" s="1"/>
      <c r="E251" s="43"/>
      <c r="F251" s="1"/>
      <c r="G251" s="1"/>
      <c r="H251" s="1"/>
      <c r="I251" s="1"/>
      <c r="J251" s="1"/>
      <c r="K251" s="1"/>
    </row>
    <row r="252" spans="1:11">
      <c r="A252" s="21"/>
      <c r="B252" s="47"/>
      <c r="C252" s="25"/>
      <c r="D252" s="1"/>
      <c r="E252" s="43"/>
      <c r="F252" s="1"/>
      <c r="G252" s="1"/>
      <c r="H252" s="1"/>
      <c r="I252" s="1"/>
      <c r="J252" s="1"/>
      <c r="K252" s="1"/>
    </row>
    <row r="253" spans="1:11" ht="41.4">
      <c r="A253" s="22" t="s">
        <v>164</v>
      </c>
      <c r="B253" s="16" t="s">
        <v>163</v>
      </c>
      <c r="C253" s="25"/>
      <c r="D253" s="1"/>
      <c r="E253" s="43"/>
      <c r="F253" s="1"/>
      <c r="G253" s="1"/>
      <c r="H253" s="1"/>
      <c r="I253" s="1"/>
      <c r="J253" s="1"/>
      <c r="K253" s="1"/>
    </row>
    <row r="254" spans="1:11">
      <c r="A254" s="7"/>
      <c r="B254" s="74" t="s">
        <v>2</v>
      </c>
      <c r="C254" s="34">
        <f>305+465</f>
        <v>770</v>
      </c>
      <c r="D254" s="559">
        <v>0</v>
      </c>
      <c r="E254" s="39">
        <f>ROUND(C254*ROUND(D254,2),2)</f>
        <v>0</v>
      </c>
      <c r="F254" s="1"/>
      <c r="G254" s="1"/>
      <c r="H254" s="1"/>
      <c r="I254" s="1"/>
      <c r="J254" s="1"/>
      <c r="K254" s="1"/>
    </row>
    <row r="255" spans="1:11">
      <c r="A255" s="7"/>
      <c r="B255" s="74"/>
      <c r="C255" s="2"/>
      <c r="D255" s="1"/>
      <c r="E255" s="39"/>
      <c r="F255" s="1"/>
      <c r="G255" s="1"/>
      <c r="H255" s="1"/>
      <c r="I255" s="1"/>
      <c r="J255" s="1"/>
      <c r="K255" s="1"/>
    </row>
    <row r="256" spans="1:11" ht="41.4">
      <c r="A256" s="7" t="s">
        <v>165</v>
      </c>
      <c r="B256" s="8" t="s">
        <v>166</v>
      </c>
      <c r="C256" s="2"/>
      <c r="D256" s="1"/>
      <c r="E256" s="39"/>
      <c r="F256" s="1"/>
      <c r="G256" s="1"/>
      <c r="H256" s="1"/>
      <c r="I256" s="1"/>
      <c r="J256" s="1"/>
      <c r="K256" s="1"/>
    </row>
    <row r="257" spans="1:11">
      <c r="A257" s="7"/>
      <c r="B257" s="74" t="s">
        <v>2</v>
      </c>
      <c r="C257" s="34">
        <f>10+32</f>
        <v>42</v>
      </c>
      <c r="D257" s="559">
        <v>0</v>
      </c>
      <c r="E257" s="39">
        <f>ROUND(C257*ROUND(D257,2),2)</f>
        <v>0</v>
      </c>
      <c r="F257" s="1"/>
      <c r="G257" s="1"/>
      <c r="H257" s="1"/>
      <c r="I257" s="1"/>
      <c r="J257" s="1"/>
      <c r="K257" s="1"/>
    </row>
    <row r="258" spans="1:11">
      <c r="A258" s="7"/>
      <c r="B258" s="74"/>
      <c r="C258" s="2"/>
      <c r="D258" s="1"/>
      <c r="E258" s="39"/>
      <c r="F258" s="1"/>
      <c r="G258" s="1"/>
      <c r="H258" s="1"/>
      <c r="I258" s="1"/>
      <c r="J258" s="1"/>
      <c r="K258" s="1"/>
    </row>
    <row r="259" spans="1:11">
      <c r="A259" s="21" t="s">
        <v>71</v>
      </c>
      <c r="B259" s="47" t="s">
        <v>76</v>
      </c>
      <c r="C259" s="1"/>
      <c r="D259" s="1"/>
      <c r="E259" s="42">
        <f>SUM(E254:E257)</f>
        <v>0</v>
      </c>
      <c r="F259" s="1"/>
      <c r="G259" s="1"/>
      <c r="H259" s="1"/>
      <c r="I259" s="1"/>
      <c r="J259" s="1"/>
      <c r="K259" s="1"/>
    </row>
    <row r="260" spans="1:11">
      <c r="A260" s="21"/>
      <c r="B260" s="47"/>
      <c r="C260" s="1"/>
      <c r="D260" s="1"/>
      <c r="E260" s="44"/>
      <c r="F260" s="1"/>
      <c r="G260" s="1"/>
      <c r="H260" s="1"/>
      <c r="I260" s="1"/>
      <c r="J260" s="1"/>
      <c r="K260" s="1"/>
    </row>
    <row r="261" spans="1:11">
      <c r="A261" s="7"/>
      <c r="B261" s="74"/>
      <c r="C261" s="1"/>
      <c r="D261" s="1"/>
      <c r="E261" s="43"/>
      <c r="F261" s="1"/>
      <c r="G261" s="1"/>
      <c r="H261" s="1"/>
      <c r="I261" s="1"/>
      <c r="J261" s="1"/>
      <c r="K261" s="1"/>
    </row>
    <row r="262" spans="1:11">
      <c r="A262" s="21" t="s">
        <v>77</v>
      </c>
      <c r="B262" s="22" t="s">
        <v>78</v>
      </c>
      <c r="C262" s="17"/>
      <c r="D262" s="17"/>
      <c r="E262" s="39"/>
      <c r="F262" s="1"/>
      <c r="G262" s="1"/>
      <c r="H262" s="1"/>
      <c r="I262" s="1"/>
      <c r="J262" s="1"/>
      <c r="K262" s="1"/>
    </row>
    <row r="263" spans="1:11">
      <c r="A263" s="20"/>
      <c r="B263" s="48"/>
      <c r="C263" s="17"/>
      <c r="D263" s="17"/>
      <c r="E263" s="39"/>
      <c r="F263" s="1"/>
      <c r="G263" s="1"/>
      <c r="H263" s="1"/>
      <c r="I263" s="1"/>
      <c r="J263" s="1"/>
      <c r="K263" s="1"/>
    </row>
    <row r="264" spans="1:11">
      <c r="A264" s="20" t="s">
        <v>79</v>
      </c>
      <c r="B264" s="16" t="s">
        <v>167</v>
      </c>
      <c r="C264" s="17"/>
      <c r="D264" s="17"/>
      <c r="E264" s="39"/>
      <c r="F264" s="1"/>
      <c r="G264" s="1"/>
      <c r="H264" s="1"/>
      <c r="I264" s="1"/>
      <c r="J264" s="1"/>
      <c r="K264" s="1"/>
    </row>
    <row r="265" spans="1:11">
      <c r="A265" s="20"/>
      <c r="B265" s="48" t="s">
        <v>1</v>
      </c>
      <c r="C265" s="34">
        <f>10.5+20</f>
        <v>30.5</v>
      </c>
      <c r="D265" s="559">
        <v>0</v>
      </c>
      <c r="E265" s="39">
        <f>ROUND(C265*ROUND(D265,2),2)</f>
        <v>0</v>
      </c>
      <c r="F265" s="1"/>
      <c r="G265" s="1"/>
      <c r="H265" s="1"/>
      <c r="I265" s="1"/>
      <c r="J265" s="1"/>
      <c r="K265" s="1"/>
    </row>
    <row r="266" spans="1:11">
      <c r="A266" s="20"/>
      <c r="B266" s="48"/>
      <c r="C266" s="32"/>
      <c r="D266" s="17"/>
      <c r="E266" s="39"/>
      <c r="F266" s="1"/>
      <c r="G266" s="1"/>
      <c r="H266" s="1"/>
      <c r="I266" s="1"/>
      <c r="J266" s="1"/>
      <c r="K266" s="1"/>
    </row>
    <row r="267" spans="1:11">
      <c r="A267" s="20" t="s">
        <v>168</v>
      </c>
      <c r="B267" s="46" t="s">
        <v>169</v>
      </c>
      <c r="C267" s="32"/>
      <c r="D267" s="17"/>
      <c r="E267" s="39"/>
      <c r="F267" s="1"/>
      <c r="G267" s="1"/>
      <c r="H267" s="1"/>
      <c r="I267" s="1"/>
      <c r="J267" s="1"/>
      <c r="K267" s="1"/>
    </row>
    <row r="268" spans="1:11">
      <c r="A268" s="20"/>
      <c r="B268" s="48" t="s">
        <v>1</v>
      </c>
      <c r="C268" s="34">
        <f>2.5+24+37.5</f>
        <v>64</v>
      </c>
      <c r="D268" s="559">
        <v>0</v>
      </c>
      <c r="E268" s="39">
        <f>ROUND(C268*ROUND(D268,2),2)</f>
        <v>0</v>
      </c>
      <c r="F268" s="1"/>
      <c r="G268" s="1"/>
      <c r="H268" s="1"/>
      <c r="I268" s="1"/>
      <c r="J268" s="1"/>
      <c r="K268" s="1"/>
    </row>
    <row r="269" spans="1:11">
      <c r="A269" s="20"/>
      <c r="B269" s="48"/>
      <c r="C269" s="32"/>
      <c r="D269" s="17"/>
      <c r="E269" s="39"/>
      <c r="F269" s="1"/>
      <c r="G269" s="1"/>
      <c r="H269" s="1"/>
      <c r="I269" s="1"/>
      <c r="J269" s="1"/>
      <c r="K269" s="1"/>
    </row>
    <row r="270" spans="1:11">
      <c r="A270" s="21" t="s">
        <v>77</v>
      </c>
      <c r="B270" s="22" t="s">
        <v>81</v>
      </c>
      <c r="C270" s="17"/>
      <c r="D270" s="17"/>
      <c r="E270" s="42">
        <f>SUM(E265:E268)</f>
        <v>0</v>
      </c>
      <c r="F270" s="1"/>
      <c r="G270" s="1"/>
      <c r="H270" s="1"/>
      <c r="I270" s="1"/>
      <c r="J270" s="1"/>
      <c r="K270" s="1"/>
    </row>
    <row r="271" spans="1:11">
      <c r="A271" s="20"/>
      <c r="B271" s="48"/>
      <c r="C271" s="17"/>
      <c r="D271" s="17"/>
      <c r="E271" s="39"/>
      <c r="F271" s="1"/>
      <c r="G271" s="1"/>
      <c r="H271" s="1"/>
      <c r="I271" s="1"/>
      <c r="J271" s="1"/>
      <c r="K271" s="1"/>
    </row>
    <row r="272" spans="1:11">
      <c r="A272" s="20"/>
      <c r="B272" s="48"/>
      <c r="C272" s="17"/>
      <c r="D272" s="17"/>
      <c r="E272" s="39"/>
      <c r="F272" s="1"/>
      <c r="G272" s="1"/>
      <c r="H272" s="1"/>
      <c r="I272" s="1"/>
      <c r="J272" s="1"/>
      <c r="K272" s="1"/>
    </row>
    <row r="273" spans="1:11">
      <c r="A273" s="21" t="s">
        <v>55</v>
      </c>
      <c r="B273" s="47" t="s">
        <v>82</v>
      </c>
      <c r="C273" s="17"/>
      <c r="D273" s="17"/>
      <c r="E273" s="42">
        <f>SUM(E270+E259+E247+E235)</f>
        <v>0</v>
      </c>
      <c r="F273" s="1"/>
      <c r="G273" s="1"/>
      <c r="H273" s="1"/>
      <c r="I273" s="1"/>
      <c r="J273" s="1"/>
      <c r="K273" s="1"/>
    </row>
    <row r="274" spans="1:11">
      <c r="A274" s="20"/>
      <c r="B274" s="48"/>
      <c r="C274" s="17"/>
      <c r="D274" s="17"/>
      <c r="E274" s="39"/>
      <c r="F274" s="1"/>
      <c r="G274" s="1"/>
      <c r="H274" s="1"/>
      <c r="I274" s="1"/>
      <c r="J274" s="1"/>
      <c r="K274" s="1"/>
    </row>
    <row r="275" spans="1:11">
      <c r="A275" s="16"/>
      <c r="B275" s="16"/>
      <c r="C275" s="16"/>
      <c r="D275" s="16"/>
      <c r="E275" s="41"/>
      <c r="F275" s="1"/>
      <c r="G275" s="1"/>
      <c r="H275" s="1"/>
      <c r="I275" s="1"/>
      <c r="J275" s="1"/>
      <c r="K275" s="1"/>
    </row>
    <row r="276" spans="1:11">
      <c r="A276" s="22" t="s">
        <v>170</v>
      </c>
      <c r="B276" s="22" t="s">
        <v>171</v>
      </c>
      <c r="C276" s="16"/>
      <c r="D276" s="16"/>
      <c r="E276" s="41"/>
      <c r="F276" s="1"/>
      <c r="G276" s="1"/>
      <c r="H276" s="1"/>
      <c r="I276" s="1"/>
      <c r="J276" s="1"/>
      <c r="K276" s="1"/>
    </row>
    <row r="277" spans="1:11">
      <c r="A277" s="16"/>
      <c r="B277" s="16"/>
      <c r="C277" s="16"/>
      <c r="D277" s="16"/>
      <c r="E277" s="41"/>
      <c r="F277" s="1"/>
      <c r="G277" s="1"/>
      <c r="H277" s="1"/>
      <c r="I277" s="1"/>
      <c r="J277" s="1"/>
      <c r="K277" s="1"/>
    </row>
    <row r="278" spans="1:11">
      <c r="A278" s="16" t="s">
        <v>172</v>
      </c>
      <c r="B278" s="45" t="s">
        <v>173</v>
      </c>
      <c r="C278" s="16"/>
      <c r="D278" s="16"/>
      <c r="E278" s="41"/>
      <c r="F278" s="1"/>
      <c r="G278" s="1"/>
      <c r="H278" s="1"/>
      <c r="I278" s="1"/>
      <c r="J278" s="1"/>
      <c r="K278" s="1"/>
    </row>
    <row r="279" spans="1:11">
      <c r="A279" s="16"/>
      <c r="B279" s="16"/>
      <c r="C279" s="16"/>
      <c r="D279" s="16"/>
      <c r="E279" s="41"/>
      <c r="F279" s="1"/>
      <c r="G279" s="1"/>
      <c r="H279" s="1"/>
      <c r="I279" s="1"/>
      <c r="J279" s="1"/>
      <c r="K279" s="1"/>
    </row>
    <row r="280" spans="1:11" ht="69">
      <c r="A280" s="16" t="s">
        <v>174</v>
      </c>
      <c r="B280" s="8" t="s">
        <v>231</v>
      </c>
      <c r="C280" s="16"/>
      <c r="D280" s="16"/>
      <c r="E280" s="41"/>
      <c r="F280" s="1"/>
      <c r="G280" s="1"/>
      <c r="H280" s="1"/>
      <c r="I280" s="1"/>
      <c r="J280" s="1"/>
      <c r="K280" s="1"/>
    </row>
    <row r="281" spans="1:11">
      <c r="A281" s="16"/>
      <c r="B281" s="16" t="s">
        <v>0</v>
      </c>
      <c r="C281" s="16">
        <f>12+2</f>
        <v>14</v>
      </c>
      <c r="D281" s="559">
        <v>0</v>
      </c>
      <c r="E281" s="39">
        <f>ROUND(C281*ROUND(D281,2),2)</f>
        <v>0</v>
      </c>
      <c r="F281" s="1"/>
      <c r="G281" s="1"/>
      <c r="H281" s="1"/>
      <c r="I281" s="1"/>
      <c r="J281" s="1"/>
      <c r="K281" s="1"/>
    </row>
    <row r="282" spans="1:11">
      <c r="A282" s="16"/>
      <c r="B282" s="54"/>
      <c r="C282" s="16"/>
      <c r="D282" s="16"/>
      <c r="E282" s="39"/>
    </row>
    <row r="283" spans="1:11" ht="55.2">
      <c r="A283" s="16" t="s">
        <v>276</v>
      </c>
      <c r="B283" s="51" t="s">
        <v>277</v>
      </c>
      <c r="C283" s="16"/>
      <c r="D283" s="16"/>
      <c r="E283" s="39"/>
    </row>
    <row r="284" spans="1:11">
      <c r="A284" s="16"/>
      <c r="B284" s="54" t="s">
        <v>2</v>
      </c>
      <c r="C284" s="16">
        <v>30</v>
      </c>
      <c r="D284" s="559">
        <v>0</v>
      </c>
      <c r="E284" s="39">
        <f>ROUND(C284*ROUND(D284,2),2)</f>
        <v>0</v>
      </c>
    </row>
    <row r="285" spans="1:11">
      <c r="A285" s="16"/>
      <c r="B285" s="16"/>
      <c r="C285" s="16"/>
      <c r="D285" s="16"/>
      <c r="E285" s="41"/>
      <c r="F285" s="1"/>
      <c r="G285" s="1"/>
      <c r="H285" s="1"/>
      <c r="I285" s="1"/>
      <c r="J285" s="1"/>
      <c r="K285" s="1"/>
    </row>
    <row r="286" spans="1:11" ht="55.2">
      <c r="A286" s="16" t="s">
        <v>175</v>
      </c>
      <c r="B286" s="16" t="s">
        <v>179</v>
      </c>
      <c r="C286" s="16"/>
      <c r="D286" s="16"/>
      <c r="E286" s="41"/>
      <c r="F286" s="1"/>
      <c r="G286" s="1"/>
      <c r="H286" s="1"/>
      <c r="I286" s="1"/>
      <c r="J286" s="1"/>
      <c r="K286" s="1"/>
    </row>
    <row r="287" spans="1:11">
      <c r="A287" s="16"/>
      <c r="B287" s="16" t="s">
        <v>2</v>
      </c>
      <c r="C287" s="16">
        <f>277+318+223</f>
        <v>818</v>
      </c>
      <c r="D287" s="559">
        <v>0</v>
      </c>
      <c r="E287" s="39">
        <f>ROUND(C287*ROUND(D287,2),2)</f>
        <v>0</v>
      </c>
      <c r="F287" s="1"/>
      <c r="G287" s="1"/>
      <c r="H287" s="1"/>
      <c r="I287" s="1"/>
      <c r="J287" s="1"/>
      <c r="K287" s="1"/>
    </row>
    <row r="288" spans="1:11">
      <c r="A288" s="16"/>
      <c r="B288" s="16"/>
      <c r="C288" s="16"/>
      <c r="D288" s="16"/>
      <c r="E288" s="39"/>
      <c r="F288" s="1"/>
      <c r="G288" s="1"/>
      <c r="H288" s="1"/>
      <c r="I288" s="1"/>
      <c r="J288" s="1"/>
      <c r="K288" s="1"/>
    </row>
    <row r="289" spans="1:11" s="91" customFormat="1" ht="69">
      <c r="A289" s="16" t="s">
        <v>407</v>
      </c>
      <c r="B289" s="16" t="s">
        <v>406</v>
      </c>
      <c r="C289" s="16"/>
      <c r="D289" s="16"/>
      <c r="E289" s="41"/>
      <c r="F289" s="88"/>
    </row>
    <row r="290" spans="1:11" s="91" customFormat="1" ht="14.1">
      <c r="A290" s="16"/>
      <c r="B290" s="16" t="s">
        <v>405</v>
      </c>
      <c r="C290" s="16">
        <v>65</v>
      </c>
      <c r="D290" s="559">
        <v>0</v>
      </c>
      <c r="E290" s="39">
        <f>ROUND(C290*ROUND(D290,2),2)</f>
        <v>0</v>
      </c>
      <c r="F290" s="88"/>
    </row>
    <row r="291" spans="1:11">
      <c r="A291" s="16"/>
      <c r="B291" s="16"/>
      <c r="C291" s="16"/>
      <c r="D291" s="16"/>
      <c r="E291" s="41"/>
      <c r="F291" s="1"/>
      <c r="G291" s="1"/>
      <c r="H291" s="1"/>
      <c r="I291" s="1"/>
      <c r="J291" s="1"/>
      <c r="K291" s="1"/>
    </row>
    <row r="292" spans="1:11">
      <c r="A292" s="16" t="s">
        <v>172</v>
      </c>
      <c r="B292" s="45" t="s">
        <v>176</v>
      </c>
      <c r="C292" s="16"/>
      <c r="D292" s="16"/>
      <c r="E292" s="40">
        <f>SUM(E280:E291)</f>
        <v>0</v>
      </c>
      <c r="F292" s="1"/>
      <c r="G292" s="1"/>
      <c r="H292" s="1"/>
      <c r="I292" s="1"/>
      <c r="J292" s="1"/>
      <c r="K292" s="1"/>
    </row>
    <row r="293" spans="1:11">
      <c r="A293" s="16"/>
      <c r="B293" s="16"/>
      <c r="C293" s="16"/>
      <c r="D293" s="16"/>
      <c r="E293" s="41"/>
      <c r="F293" s="1"/>
      <c r="G293" s="1"/>
      <c r="H293" s="1"/>
      <c r="I293" s="1"/>
      <c r="J293" s="1"/>
      <c r="K293" s="1"/>
    </row>
    <row r="294" spans="1:11">
      <c r="A294" s="22" t="s">
        <v>178</v>
      </c>
      <c r="B294" s="45" t="s">
        <v>177</v>
      </c>
      <c r="C294" s="16"/>
      <c r="D294" s="16"/>
      <c r="E294" s="41"/>
      <c r="F294" s="1"/>
      <c r="G294" s="1"/>
      <c r="H294" s="1"/>
      <c r="I294" s="1"/>
      <c r="J294" s="1"/>
      <c r="K294" s="1"/>
    </row>
    <row r="295" spans="1:11">
      <c r="A295" s="16"/>
      <c r="B295" s="16"/>
      <c r="C295" s="16"/>
      <c r="D295" s="16"/>
      <c r="E295" s="41"/>
      <c r="F295" s="1"/>
      <c r="G295" s="1"/>
      <c r="H295" s="1"/>
      <c r="I295" s="1"/>
      <c r="J295" s="1"/>
      <c r="K295" s="1"/>
    </row>
    <row r="296" spans="1:11" ht="55.2">
      <c r="A296" s="16" t="s">
        <v>180</v>
      </c>
      <c r="B296" s="8" t="s">
        <v>181</v>
      </c>
      <c r="C296" s="16"/>
      <c r="D296" s="16"/>
      <c r="E296" s="41"/>
      <c r="F296" s="1"/>
      <c r="G296" s="1"/>
      <c r="H296" s="1"/>
      <c r="I296" s="1"/>
      <c r="J296" s="1"/>
      <c r="K296" s="1"/>
    </row>
    <row r="297" spans="1:11">
      <c r="A297" s="16"/>
      <c r="B297" s="16" t="s">
        <v>2</v>
      </c>
      <c r="C297" s="16">
        <f>200+260</f>
        <v>460</v>
      </c>
      <c r="D297" s="559">
        <v>0</v>
      </c>
      <c r="E297" s="39">
        <f>ROUND(C297*ROUND(D297,2),2)</f>
        <v>0</v>
      </c>
      <c r="F297" s="1"/>
      <c r="G297" s="1"/>
      <c r="H297" s="1"/>
      <c r="I297" s="1"/>
      <c r="J297" s="1"/>
      <c r="K297" s="1"/>
    </row>
    <row r="298" spans="1:11">
      <c r="A298" s="16"/>
      <c r="B298" s="16"/>
      <c r="C298" s="16"/>
      <c r="D298" s="16"/>
      <c r="E298" s="41"/>
      <c r="F298" s="1"/>
      <c r="G298" s="1"/>
      <c r="H298" s="1"/>
      <c r="I298" s="1"/>
      <c r="J298" s="1"/>
      <c r="K298" s="1"/>
    </row>
    <row r="299" spans="1:11">
      <c r="A299" s="22" t="s">
        <v>178</v>
      </c>
      <c r="B299" s="45" t="s">
        <v>182</v>
      </c>
      <c r="C299" s="16"/>
      <c r="D299" s="16"/>
      <c r="E299" s="40">
        <f>SUM(E296:E298)</f>
        <v>0</v>
      </c>
      <c r="F299" s="1"/>
      <c r="G299" s="1"/>
      <c r="H299" s="1"/>
      <c r="I299" s="1"/>
      <c r="J299" s="1"/>
      <c r="K299" s="1"/>
    </row>
    <row r="300" spans="1:11">
      <c r="A300" s="16"/>
      <c r="B300" s="16"/>
      <c r="C300" s="16"/>
      <c r="D300" s="16"/>
      <c r="E300" s="41"/>
      <c r="F300" s="1"/>
      <c r="G300" s="1"/>
      <c r="H300" s="1"/>
      <c r="I300" s="1"/>
      <c r="J300" s="1"/>
      <c r="K300" s="1"/>
    </row>
    <row r="301" spans="1:11">
      <c r="A301" s="22" t="s">
        <v>183</v>
      </c>
      <c r="B301" s="45" t="s">
        <v>184</v>
      </c>
      <c r="C301" s="16"/>
      <c r="D301" s="16"/>
      <c r="E301" s="41"/>
      <c r="F301" s="1"/>
      <c r="G301" s="1"/>
      <c r="H301" s="1"/>
      <c r="I301" s="1"/>
      <c r="J301" s="1"/>
      <c r="K301" s="1"/>
    </row>
    <row r="302" spans="1:11">
      <c r="A302" s="16"/>
      <c r="B302" s="16"/>
      <c r="C302" s="16"/>
      <c r="D302" s="16"/>
      <c r="E302" s="41"/>
      <c r="F302" s="1"/>
      <c r="G302" s="1"/>
      <c r="H302" s="1"/>
      <c r="I302" s="1"/>
      <c r="J302" s="1"/>
      <c r="K302" s="1"/>
    </row>
    <row r="303" spans="1:11" ht="55.2">
      <c r="A303" s="20" t="s">
        <v>185</v>
      </c>
      <c r="B303" s="8" t="s">
        <v>189</v>
      </c>
      <c r="C303" s="17"/>
      <c r="D303" s="17"/>
      <c r="E303" s="39"/>
      <c r="F303" s="1"/>
      <c r="G303" s="1"/>
      <c r="H303" s="1"/>
      <c r="I303" s="1"/>
      <c r="J303" s="1"/>
      <c r="K303" s="1"/>
    </row>
    <row r="304" spans="1:11">
      <c r="A304" s="20"/>
      <c r="B304" s="8" t="s">
        <v>2</v>
      </c>
      <c r="C304" s="17">
        <f>22+17</f>
        <v>39</v>
      </c>
      <c r="D304" s="559">
        <v>0</v>
      </c>
      <c r="E304" s="39">
        <f>ROUND(C304*ROUND(D304,2),2)</f>
        <v>0</v>
      </c>
      <c r="F304" s="1"/>
      <c r="G304" s="1"/>
      <c r="H304" s="1"/>
      <c r="I304" s="1"/>
      <c r="J304" s="1"/>
      <c r="K304" s="1"/>
    </row>
    <row r="305" spans="1:11">
      <c r="A305" s="20"/>
      <c r="B305" s="48"/>
      <c r="C305" s="17"/>
      <c r="D305" s="17"/>
      <c r="E305" s="39"/>
      <c r="F305" s="1"/>
      <c r="G305" s="1"/>
      <c r="H305" s="1"/>
      <c r="I305" s="1"/>
      <c r="J305" s="1"/>
      <c r="K305" s="1"/>
    </row>
    <row r="306" spans="1:11" ht="55.2">
      <c r="A306" s="20" t="s">
        <v>403</v>
      </c>
      <c r="B306" s="8" t="s">
        <v>188</v>
      </c>
      <c r="C306" s="17"/>
      <c r="D306" s="17"/>
      <c r="E306" s="39"/>
      <c r="F306" s="1"/>
      <c r="G306" s="1"/>
      <c r="H306" s="1"/>
      <c r="I306" s="1"/>
      <c r="J306" s="1"/>
      <c r="K306" s="1"/>
    </row>
    <row r="307" spans="1:11">
      <c r="A307" s="20"/>
      <c r="B307" s="48" t="s">
        <v>2</v>
      </c>
      <c r="C307" s="17">
        <f>29+12+200</f>
        <v>241</v>
      </c>
      <c r="D307" s="559">
        <v>0</v>
      </c>
      <c r="E307" s="39">
        <f>ROUND(C307*ROUND(D307,2),2)</f>
        <v>0</v>
      </c>
      <c r="F307" s="1"/>
      <c r="G307" s="1"/>
      <c r="H307" s="1"/>
      <c r="I307" s="1"/>
      <c r="J307" s="1"/>
      <c r="K307" s="1"/>
    </row>
    <row r="308" spans="1:11">
      <c r="A308" s="16"/>
      <c r="B308" s="16"/>
      <c r="C308" s="16"/>
      <c r="D308" s="16"/>
      <c r="E308" s="39"/>
      <c r="F308" s="1"/>
      <c r="G308" s="1"/>
      <c r="H308" s="1"/>
      <c r="I308" s="1"/>
      <c r="J308" s="1"/>
      <c r="K308" s="1"/>
    </row>
    <row r="309" spans="1:11" ht="55.2">
      <c r="A309" s="20" t="s">
        <v>186</v>
      </c>
      <c r="B309" s="8" t="s">
        <v>187</v>
      </c>
      <c r="C309" s="17"/>
      <c r="D309" s="17"/>
      <c r="E309" s="39"/>
      <c r="F309" s="1"/>
      <c r="G309" s="1"/>
      <c r="H309" s="1"/>
      <c r="I309" s="1"/>
      <c r="J309" s="1"/>
      <c r="K309" s="1"/>
    </row>
    <row r="310" spans="1:11">
      <c r="A310" s="20"/>
      <c r="B310" s="48" t="s">
        <v>2</v>
      </c>
      <c r="C310" s="17">
        <f>208+260</f>
        <v>468</v>
      </c>
      <c r="D310" s="559">
        <v>0</v>
      </c>
      <c r="E310" s="39">
        <f>ROUND(C310*ROUND(D310,2),2)</f>
        <v>0</v>
      </c>
      <c r="F310" s="1"/>
      <c r="G310" s="1"/>
      <c r="H310" s="1"/>
      <c r="I310" s="1"/>
      <c r="J310" s="1"/>
      <c r="K310" s="1"/>
    </row>
    <row r="311" spans="1:11">
      <c r="A311" s="16"/>
      <c r="B311" s="16"/>
      <c r="C311" s="16"/>
      <c r="D311" s="16"/>
      <c r="E311" s="39"/>
      <c r="F311" s="1"/>
      <c r="G311" s="1"/>
      <c r="H311" s="1"/>
      <c r="I311" s="1"/>
      <c r="J311" s="1"/>
      <c r="K311" s="1"/>
    </row>
    <row r="312" spans="1:11" ht="27.6">
      <c r="A312" s="16" t="s">
        <v>194</v>
      </c>
      <c r="B312" s="16" t="s">
        <v>190</v>
      </c>
      <c r="C312" s="16"/>
      <c r="D312" s="16"/>
      <c r="E312" s="39"/>
      <c r="F312" s="1"/>
      <c r="G312" s="1"/>
      <c r="H312" s="1"/>
      <c r="I312" s="1"/>
      <c r="J312" s="1"/>
      <c r="K312" s="1"/>
    </row>
    <row r="313" spans="1:11">
      <c r="A313" s="16"/>
      <c r="B313" s="16" t="s">
        <v>2</v>
      </c>
      <c r="C313" s="16">
        <f>41+8+30</f>
        <v>79</v>
      </c>
      <c r="D313" s="559">
        <v>0</v>
      </c>
      <c r="E313" s="39">
        <f>ROUND(C313*ROUND(D313,2),2)</f>
        <v>0</v>
      </c>
      <c r="F313" s="1"/>
      <c r="G313" s="1"/>
      <c r="H313" s="1"/>
      <c r="I313" s="1"/>
      <c r="J313" s="1"/>
      <c r="K313" s="1"/>
    </row>
    <row r="314" spans="1:11">
      <c r="A314" s="16"/>
      <c r="B314" s="16"/>
      <c r="C314" s="16"/>
      <c r="D314" s="16"/>
      <c r="E314" s="39"/>
      <c r="F314" s="1"/>
      <c r="G314" s="1"/>
      <c r="H314" s="1"/>
      <c r="I314" s="1"/>
      <c r="J314" s="1"/>
      <c r="K314" s="1"/>
    </row>
    <row r="315" spans="1:11" ht="28.5">
      <c r="A315" s="22" t="s">
        <v>183</v>
      </c>
      <c r="B315" s="45" t="s">
        <v>191</v>
      </c>
      <c r="C315" s="16"/>
      <c r="D315" s="16"/>
      <c r="E315" s="42">
        <f>SUM(E303:E314)</f>
        <v>0</v>
      </c>
      <c r="F315" s="1"/>
      <c r="G315" s="1"/>
      <c r="H315" s="1"/>
      <c r="I315" s="1"/>
      <c r="J315" s="1"/>
      <c r="K315" s="1"/>
    </row>
    <row r="316" spans="1:11">
      <c r="A316" s="16"/>
      <c r="B316" s="16"/>
      <c r="C316" s="16"/>
      <c r="D316" s="16"/>
      <c r="E316" s="39"/>
      <c r="F316" s="1"/>
      <c r="G316" s="1"/>
      <c r="H316" s="1"/>
      <c r="I316" s="1"/>
      <c r="J316" s="1"/>
      <c r="K316" s="1"/>
    </row>
    <row r="317" spans="1:11">
      <c r="A317" s="22" t="s">
        <v>192</v>
      </c>
      <c r="B317" s="22" t="s">
        <v>193</v>
      </c>
      <c r="C317" s="16"/>
      <c r="D317" s="16"/>
      <c r="E317" s="39"/>
      <c r="F317" s="1"/>
      <c r="G317" s="1"/>
      <c r="H317" s="1"/>
      <c r="I317" s="1"/>
      <c r="J317" s="1"/>
      <c r="K317" s="1"/>
    </row>
    <row r="318" spans="1:11">
      <c r="A318" s="16"/>
      <c r="B318" s="16"/>
      <c r="C318" s="16"/>
      <c r="D318" s="16"/>
      <c r="E318" s="39"/>
      <c r="F318" s="1"/>
      <c r="G318" s="1"/>
      <c r="H318" s="1"/>
      <c r="I318" s="1"/>
      <c r="J318" s="1"/>
      <c r="K318" s="1"/>
    </row>
    <row r="319" spans="1:11" ht="41.4">
      <c r="A319" s="16" t="s">
        <v>195</v>
      </c>
      <c r="B319" s="8" t="s">
        <v>196</v>
      </c>
      <c r="C319" s="16"/>
      <c r="D319" s="16"/>
      <c r="E319" s="41"/>
      <c r="F319" s="9"/>
      <c r="G319" s="1"/>
      <c r="H319" s="1"/>
      <c r="I319" s="1"/>
      <c r="J319" s="1"/>
      <c r="K319" s="1"/>
    </row>
    <row r="320" spans="1:11">
      <c r="A320" s="16"/>
      <c r="B320" s="16" t="s">
        <v>91</v>
      </c>
      <c r="C320" s="16">
        <f>17+1+25</f>
        <v>43</v>
      </c>
      <c r="D320" s="559">
        <v>0</v>
      </c>
      <c r="E320" s="39">
        <f>ROUND(C320*ROUND(D320,2),2)</f>
        <v>0</v>
      </c>
      <c r="F320" s="9"/>
      <c r="G320" s="1"/>
      <c r="H320" s="1"/>
      <c r="I320" s="1"/>
      <c r="J320" s="1"/>
      <c r="K320" s="1"/>
    </row>
    <row r="321" spans="1:11">
      <c r="A321" s="16"/>
      <c r="B321" s="16"/>
      <c r="C321" s="16"/>
      <c r="D321" s="16"/>
      <c r="E321" s="41"/>
      <c r="F321" s="9"/>
      <c r="G321" s="1"/>
      <c r="H321" s="1"/>
      <c r="I321" s="1"/>
      <c r="J321" s="1"/>
      <c r="K321" s="1"/>
    </row>
    <row r="322" spans="1:11" ht="41.4">
      <c r="A322" s="16" t="s">
        <v>197</v>
      </c>
      <c r="B322" s="8" t="s">
        <v>202</v>
      </c>
      <c r="C322" s="16"/>
      <c r="D322" s="16"/>
      <c r="E322" s="41"/>
      <c r="F322" s="9"/>
      <c r="G322" s="1"/>
      <c r="H322" s="1"/>
      <c r="I322" s="1"/>
      <c r="J322" s="1"/>
      <c r="K322" s="1"/>
    </row>
    <row r="323" spans="1:11">
      <c r="A323" s="16"/>
      <c r="B323" s="16" t="s">
        <v>91</v>
      </c>
      <c r="C323" s="16">
        <f>1+8</f>
        <v>9</v>
      </c>
      <c r="D323" s="559">
        <v>0</v>
      </c>
      <c r="E323" s="39">
        <f>ROUND(C323*ROUND(D323,2),2)</f>
        <v>0</v>
      </c>
      <c r="F323" s="9"/>
      <c r="G323" s="1"/>
      <c r="H323" s="1"/>
      <c r="I323" s="1"/>
      <c r="J323" s="1"/>
      <c r="K323" s="1"/>
    </row>
    <row r="324" spans="1:11">
      <c r="A324" s="16"/>
      <c r="B324" s="16"/>
      <c r="C324" s="16"/>
      <c r="D324" s="16"/>
      <c r="E324" s="41"/>
      <c r="F324" s="9"/>
      <c r="G324" s="1"/>
      <c r="H324" s="1"/>
      <c r="I324" s="1"/>
      <c r="J324" s="1"/>
      <c r="K324" s="1"/>
    </row>
    <row r="325" spans="1:11" ht="41.4">
      <c r="A325" s="16" t="s">
        <v>198</v>
      </c>
      <c r="B325" s="8" t="s">
        <v>199</v>
      </c>
      <c r="C325" s="16"/>
      <c r="D325" s="16"/>
      <c r="E325" s="41"/>
      <c r="F325" s="9"/>
      <c r="G325" s="1"/>
      <c r="H325" s="1"/>
      <c r="I325" s="1"/>
      <c r="J325" s="1"/>
      <c r="K325" s="1"/>
    </row>
    <row r="326" spans="1:11">
      <c r="A326" s="16"/>
      <c r="B326" s="16" t="s">
        <v>91</v>
      </c>
      <c r="C326" s="16">
        <v>2</v>
      </c>
      <c r="D326" s="559">
        <v>0</v>
      </c>
      <c r="E326" s="39">
        <f>ROUND(C326*ROUND(D326,2),2)</f>
        <v>0</v>
      </c>
      <c r="F326" s="9"/>
      <c r="G326" s="1"/>
      <c r="H326" s="1"/>
      <c r="I326" s="1"/>
      <c r="J326" s="1"/>
      <c r="K326" s="1"/>
    </row>
    <row r="327" spans="1:11">
      <c r="A327" s="16"/>
      <c r="B327" s="16"/>
      <c r="C327" s="16"/>
      <c r="D327" s="16"/>
      <c r="E327" s="41"/>
      <c r="F327" s="9"/>
      <c r="G327" s="1"/>
      <c r="H327" s="1"/>
      <c r="I327" s="1"/>
      <c r="J327" s="1"/>
      <c r="K327" s="1"/>
    </row>
    <row r="328" spans="1:11" ht="41.4">
      <c r="A328" s="16" t="s">
        <v>200</v>
      </c>
      <c r="B328" s="8" t="s">
        <v>201</v>
      </c>
      <c r="C328" s="16"/>
      <c r="D328" s="16"/>
      <c r="E328" s="41"/>
      <c r="F328" s="9"/>
      <c r="G328" s="1"/>
      <c r="H328" s="1"/>
      <c r="I328" s="1"/>
      <c r="J328" s="1"/>
      <c r="K328" s="1"/>
    </row>
    <row r="329" spans="1:11">
      <c r="A329" s="16"/>
      <c r="B329" s="16" t="s">
        <v>91</v>
      </c>
      <c r="C329" s="16">
        <v>1</v>
      </c>
      <c r="D329" s="559">
        <v>0</v>
      </c>
      <c r="E329" s="39">
        <f>ROUND(C329*ROUND(D329,2),2)</f>
        <v>0</v>
      </c>
      <c r="F329" s="9"/>
      <c r="G329" s="1"/>
      <c r="H329" s="1"/>
      <c r="I329" s="1"/>
      <c r="J329" s="1"/>
      <c r="K329" s="1"/>
    </row>
    <row r="330" spans="1:11" s="91" customFormat="1" ht="12.3">
      <c r="A330" s="87"/>
      <c r="B330" s="84"/>
      <c r="C330" s="102"/>
      <c r="D330" s="96"/>
      <c r="E330" s="96"/>
    </row>
    <row r="331" spans="1:11" s="91" customFormat="1" ht="41.4">
      <c r="A331" s="16" t="s">
        <v>402</v>
      </c>
      <c r="B331" s="8" t="s">
        <v>401</v>
      </c>
      <c r="C331" s="16"/>
      <c r="D331" s="16"/>
      <c r="E331" s="41"/>
    </row>
    <row r="332" spans="1:11" s="91" customFormat="1" ht="13.8">
      <c r="A332" s="16"/>
      <c r="B332" s="16" t="s">
        <v>91</v>
      </c>
      <c r="C332" s="16">
        <v>1</v>
      </c>
      <c r="D332" s="559">
        <v>0</v>
      </c>
      <c r="E332" s="39">
        <f>ROUND(C332*ROUND(D332,2),2)</f>
        <v>0</v>
      </c>
    </row>
    <row r="333" spans="1:11" s="91" customFormat="1" ht="12.3">
      <c r="A333" s="87"/>
      <c r="B333" s="84"/>
      <c r="C333" s="102"/>
      <c r="D333" s="96"/>
      <c r="E333" s="96"/>
    </row>
    <row r="334" spans="1:11" s="91" customFormat="1" ht="41.4">
      <c r="A334" s="16" t="s">
        <v>400</v>
      </c>
      <c r="B334" s="8" t="s">
        <v>399</v>
      </c>
      <c r="C334" s="16"/>
      <c r="D334" s="16"/>
      <c r="E334" s="41"/>
    </row>
    <row r="335" spans="1:11" s="91" customFormat="1" ht="13.8">
      <c r="A335" s="16"/>
      <c r="B335" s="16" t="s">
        <v>91</v>
      </c>
      <c r="C335" s="16">
        <v>4</v>
      </c>
      <c r="D335" s="559">
        <v>0</v>
      </c>
      <c r="E335" s="39">
        <f>ROUND(C335*ROUND(D335,2),2)</f>
        <v>0</v>
      </c>
    </row>
    <row r="336" spans="1:11">
      <c r="A336" s="16"/>
      <c r="B336" s="16"/>
      <c r="C336" s="16"/>
      <c r="D336" s="16"/>
      <c r="E336" s="41"/>
      <c r="F336" s="9"/>
      <c r="G336" s="1"/>
      <c r="H336" s="1"/>
      <c r="I336" s="1"/>
      <c r="J336" s="1"/>
      <c r="K336" s="1"/>
    </row>
    <row r="337" spans="1:11" ht="27.6">
      <c r="A337" s="16" t="s">
        <v>203</v>
      </c>
      <c r="B337" s="8" t="s">
        <v>204</v>
      </c>
      <c r="C337" s="16"/>
      <c r="D337" s="16"/>
      <c r="E337" s="41"/>
      <c r="F337" s="9"/>
      <c r="G337" s="1"/>
      <c r="H337" s="1"/>
      <c r="I337" s="1"/>
      <c r="J337" s="1"/>
      <c r="K337" s="1"/>
    </row>
    <row r="338" spans="1:11">
      <c r="A338" s="16"/>
      <c r="B338" s="16" t="s">
        <v>91</v>
      </c>
      <c r="C338" s="16">
        <f>3+3+4+2</f>
        <v>12</v>
      </c>
      <c r="D338" s="559">
        <v>0</v>
      </c>
      <c r="E338" s="39">
        <f>ROUND(C338*ROUND(D338,2),2)</f>
        <v>0</v>
      </c>
      <c r="F338" s="9"/>
      <c r="G338" s="1"/>
      <c r="H338" s="1"/>
      <c r="I338" s="1"/>
      <c r="J338" s="1"/>
      <c r="K338" s="1"/>
    </row>
    <row r="339" spans="1:11">
      <c r="A339" s="16"/>
      <c r="B339" s="16"/>
      <c r="C339" s="16"/>
      <c r="D339" s="16"/>
      <c r="E339" s="41"/>
      <c r="F339" s="9"/>
      <c r="G339" s="1"/>
      <c r="H339" s="1"/>
      <c r="I339" s="1"/>
      <c r="J339" s="1"/>
      <c r="K339" s="1"/>
    </row>
    <row r="340" spans="1:11" ht="41.4">
      <c r="A340" s="16" t="s">
        <v>205</v>
      </c>
      <c r="B340" s="8" t="s">
        <v>206</v>
      </c>
      <c r="C340" s="16"/>
      <c r="D340" s="16"/>
      <c r="E340" s="41"/>
      <c r="F340" s="9"/>
      <c r="G340" s="1"/>
      <c r="H340" s="1"/>
      <c r="I340" s="1"/>
      <c r="J340" s="1"/>
      <c r="K340" s="1"/>
    </row>
    <row r="341" spans="1:11">
      <c r="A341" s="16"/>
      <c r="B341" s="16" t="s">
        <v>91</v>
      </c>
      <c r="C341" s="16">
        <f>14+1+23</f>
        <v>38</v>
      </c>
      <c r="D341" s="559">
        <v>0</v>
      </c>
      <c r="E341" s="39">
        <f>ROUND(C341*ROUND(D341,2),2)</f>
        <v>0</v>
      </c>
      <c r="F341" s="9"/>
      <c r="G341" s="1"/>
      <c r="H341" s="1"/>
      <c r="I341" s="1"/>
      <c r="J341" s="1"/>
      <c r="K341" s="1"/>
    </row>
    <row r="342" spans="1:11">
      <c r="A342" s="16"/>
      <c r="B342" s="16"/>
      <c r="C342" s="16"/>
      <c r="D342" s="16"/>
      <c r="E342" s="41"/>
      <c r="F342" s="9"/>
      <c r="G342" s="1"/>
      <c r="H342" s="1"/>
      <c r="I342" s="1"/>
      <c r="J342" s="1"/>
      <c r="K342" s="1"/>
    </row>
    <row r="343" spans="1:11" ht="41.4">
      <c r="A343" s="16" t="s">
        <v>207</v>
      </c>
      <c r="B343" s="8" t="s">
        <v>208</v>
      </c>
      <c r="C343" s="16"/>
      <c r="D343" s="16"/>
      <c r="E343" s="41"/>
      <c r="F343" s="9"/>
      <c r="G343" s="1"/>
      <c r="H343" s="1"/>
      <c r="I343" s="1"/>
      <c r="J343" s="1"/>
      <c r="K343" s="1"/>
    </row>
    <row r="344" spans="1:11">
      <c r="A344" s="16"/>
      <c r="B344" s="16" t="s">
        <v>91</v>
      </c>
      <c r="C344" s="16">
        <f>5+8</f>
        <v>13</v>
      </c>
      <c r="D344" s="559">
        <v>0</v>
      </c>
      <c r="E344" s="39">
        <f>ROUND(C344*ROUND(D344,2),2)</f>
        <v>0</v>
      </c>
      <c r="F344" s="9"/>
      <c r="G344" s="1"/>
      <c r="H344" s="1"/>
      <c r="I344" s="1"/>
      <c r="J344" s="1"/>
      <c r="K344" s="1"/>
    </row>
    <row r="345" spans="1:11" s="91" customFormat="1" ht="12.3">
      <c r="A345" s="89"/>
      <c r="B345" s="84"/>
      <c r="C345" s="102"/>
      <c r="D345" s="96"/>
      <c r="E345" s="96"/>
    </row>
    <row r="346" spans="1:11" s="91" customFormat="1" ht="41.4">
      <c r="A346" s="16" t="s">
        <v>398</v>
      </c>
      <c r="B346" s="8" t="s">
        <v>416</v>
      </c>
      <c r="C346" s="16"/>
      <c r="D346" s="16"/>
      <c r="E346" s="41"/>
    </row>
    <row r="347" spans="1:11" s="91" customFormat="1" ht="13.8">
      <c r="A347" s="16"/>
      <c r="B347" s="16" t="s">
        <v>91</v>
      </c>
      <c r="C347" s="16">
        <v>1</v>
      </c>
      <c r="D347" s="559">
        <v>0</v>
      </c>
      <c r="E347" s="39">
        <f>ROUND(C347*ROUND(D347,2),2)</f>
        <v>0</v>
      </c>
    </row>
    <row r="348" spans="1:11" s="91" customFormat="1" ht="12.3">
      <c r="A348" s="89"/>
      <c r="B348" s="84"/>
      <c r="C348" s="102"/>
      <c r="D348" s="96"/>
      <c r="E348" s="96"/>
    </row>
    <row r="349" spans="1:11" s="91" customFormat="1" ht="27.6">
      <c r="A349" s="16" t="s">
        <v>397</v>
      </c>
      <c r="B349" s="8" t="s">
        <v>417</v>
      </c>
      <c r="C349" s="16"/>
      <c r="D349" s="16"/>
      <c r="E349" s="41"/>
    </row>
    <row r="350" spans="1:11" s="91" customFormat="1" ht="13.8">
      <c r="A350" s="16"/>
      <c r="B350" s="16" t="s">
        <v>396</v>
      </c>
      <c r="C350" s="16">
        <v>10</v>
      </c>
      <c r="D350" s="559">
        <v>0</v>
      </c>
      <c r="E350" s="39">
        <f>ROUND(C350*ROUND(D350,2),2)</f>
        <v>0</v>
      </c>
    </row>
    <row r="351" spans="1:11">
      <c r="A351" s="16"/>
      <c r="B351" s="16"/>
      <c r="C351" s="16"/>
      <c r="D351" s="16"/>
      <c r="E351" s="41"/>
      <c r="F351" s="9"/>
      <c r="G351" s="1"/>
      <c r="H351" s="1"/>
      <c r="I351" s="1"/>
      <c r="J351" s="1"/>
      <c r="K351" s="1"/>
    </row>
    <row r="352" spans="1:11">
      <c r="A352" s="22" t="s">
        <v>192</v>
      </c>
      <c r="B352" s="22" t="s">
        <v>209</v>
      </c>
      <c r="C352" s="16"/>
      <c r="D352" s="16"/>
      <c r="E352" s="40">
        <f>SUM(E319:E351)</f>
        <v>0</v>
      </c>
      <c r="F352" s="9"/>
      <c r="G352" s="1"/>
      <c r="H352" s="1"/>
      <c r="I352" s="1"/>
      <c r="J352" s="1"/>
      <c r="K352" s="1"/>
    </row>
    <row r="353" spans="1:11">
      <c r="A353" s="16"/>
      <c r="B353" s="16"/>
      <c r="C353" s="16"/>
      <c r="D353" s="16"/>
      <c r="E353" s="41"/>
      <c r="F353" s="9"/>
      <c r="G353" s="1"/>
      <c r="H353" s="1"/>
      <c r="I353" s="1"/>
      <c r="J353" s="1"/>
      <c r="K353" s="1"/>
    </row>
    <row r="354" spans="1:11">
      <c r="A354" s="22" t="s">
        <v>210</v>
      </c>
      <c r="B354" s="22" t="s">
        <v>211</v>
      </c>
      <c r="C354" s="16"/>
      <c r="D354" s="16"/>
      <c r="E354" s="41"/>
      <c r="F354" s="9"/>
      <c r="G354" s="1"/>
      <c r="H354" s="1"/>
      <c r="I354" s="1"/>
      <c r="J354" s="1"/>
      <c r="K354" s="1"/>
    </row>
    <row r="355" spans="1:11">
      <c r="A355" s="16"/>
      <c r="B355" s="16"/>
      <c r="C355" s="16"/>
      <c r="D355" s="16"/>
      <c r="E355" s="41"/>
      <c r="F355" s="9"/>
      <c r="G355" s="1"/>
      <c r="H355" s="1"/>
      <c r="I355" s="1"/>
      <c r="J355" s="1"/>
      <c r="K355" s="1"/>
    </row>
    <row r="356" spans="1:11" ht="55.2">
      <c r="A356" s="16" t="s">
        <v>212</v>
      </c>
      <c r="B356" s="8" t="s">
        <v>419</v>
      </c>
      <c r="C356" s="16"/>
      <c r="D356" s="16"/>
      <c r="E356" s="41"/>
      <c r="F356" s="9"/>
      <c r="G356" s="1"/>
      <c r="H356" s="1"/>
      <c r="I356" s="1"/>
      <c r="J356" s="1"/>
      <c r="K356" s="1"/>
    </row>
    <row r="357" spans="1:11">
      <c r="A357" s="16"/>
      <c r="B357" s="16" t="s">
        <v>2</v>
      </c>
      <c r="C357" s="16">
        <v>10.5</v>
      </c>
      <c r="D357" s="559">
        <v>0</v>
      </c>
      <c r="E357" s="39">
        <f>ROUND(C357*ROUND(D357,2),2)</f>
        <v>0</v>
      </c>
      <c r="F357" s="9"/>
      <c r="G357" s="1"/>
      <c r="H357" s="1"/>
      <c r="I357" s="1"/>
      <c r="J357" s="1"/>
      <c r="K357" s="1"/>
    </row>
    <row r="358" spans="1:11">
      <c r="A358" s="16"/>
      <c r="B358" s="16"/>
      <c r="C358" s="16"/>
      <c r="D358" s="16"/>
      <c r="E358" s="39"/>
      <c r="F358" s="9"/>
      <c r="G358" s="1"/>
      <c r="H358" s="1"/>
      <c r="I358" s="1"/>
      <c r="J358" s="1"/>
      <c r="K358" s="1"/>
    </row>
    <row r="359" spans="1:11" ht="55.2">
      <c r="A359" s="16" t="s">
        <v>232</v>
      </c>
      <c r="B359" s="8" t="s">
        <v>418</v>
      </c>
      <c r="C359" s="16"/>
      <c r="D359" s="16"/>
      <c r="E359" s="39"/>
      <c r="F359" s="9"/>
      <c r="G359" s="1"/>
      <c r="H359" s="1"/>
      <c r="I359" s="1"/>
      <c r="J359" s="1"/>
      <c r="K359" s="1"/>
    </row>
    <row r="360" spans="1:11">
      <c r="A360" s="16"/>
      <c r="B360" s="16" t="s">
        <v>2</v>
      </c>
      <c r="C360" s="16">
        <f>14+9</f>
        <v>23</v>
      </c>
      <c r="D360" s="559">
        <v>0</v>
      </c>
      <c r="E360" s="39">
        <f>ROUND(C360*ROUND(D360,2),2)</f>
        <v>0</v>
      </c>
      <c r="F360" s="9"/>
      <c r="G360" s="1"/>
      <c r="H360" s="1"/>
      <c r="I360" s="1"/>
      <c r="J360" s="1"/>
      <c r="K360" s="1"/>
    </row>
    <row r="361" spans="1:11">
      <c r="A361" s="16"/>
      <c r="B361" s="16"/>
      <c r="C361" s="16"/>
      <c r="D361" s="16"/>
      <c r="E361" s="39"/>
      <c r="F361" s="9"/>
      <c r="G361" s="1"/>
      <c r="H361" s="1"/>
      <c r="I361" s="1"/>
      <c r="J361" s="1"/>
      <c r="K361" s="1"/>
    </row>
    <row r="362" spans="1:11" ht="41.4">
      <c r="A362" s="16" t="s">
        <v>213</v>
      </c>
      <c r="B362" s="8" t="s">
        <v>214</v>
      </c>
      <c r="C362" s="16"/>
      <c r="D362" s="16"/>
      <c r="E362" s="41"/>
      <c r="F362" s="9"/>
      <c r="G362" s="1"/>
      <c r="H362" s="1"/>
      <c r="I362" s="1"/>
      <c r="J362" s="1"/>
      <c r="K362" s="1"/>
    </row>
    <row r="363" spans="1:11">
      <c r="A363" s="16"/>
      <c r="B363" s="16" t="s">
        <v>91</v>
      </c>
      <c r="C363" s="16">
        <v>1</v>
      </c>
      <c r="D363" s="559">
        <v>0</v>
      </c>
      <c r="E363" s="39">
        <f>ROUND(C363*ROUND(D363,2),2)</f>
        <v>0</v>
      </c>
      <c r="F363" s="9"/>
      <c r="G363" s="1"/>
      <c r="H363" s="1"/>
      <c r="I363" s="1"/>
      <c r="J363" s="1"/>
      <c r="K363" s="1"/>
    </row>
    <row r="364" spans="1:11">
      <c r="A364" s="16"/>
      <c r="B364" s="16"/>
      <c r="C364" s="16"/>
      <c r="D364" s="16"/>
      <c r="E364" s="39"/>
      <c r="F364" s="9"/>
      <c r="G364" s="1"/>
      <c r="H364" s="1"/>
      <c r="I364" s="1"/>
      <c r="J364" s="1"/>
      <c r="K364" s="1"/>
    </row>
    <row r="365" spans="1:11" ht="41.4">
      <c r="A365" s="16" t="s">
        <v>233</v>
      </c>
      <c r="B365" s="8" t="s">
        <v>234</v>
      </c>
      <c r="C365" s="16"/>
      <c r="D365" s="16"/>
      <c r="E365" s="39"/>
      <c r="F365" s="9"/>
      <c r="G365" s="1"/>
      <c r="H365" s="1"/>
      <c r="I365" s="1"/>
      <c r="J365" s="1"/>
      <c r="K365" s="1"/>
    </row>
    <row r="366" spans="1:11">
      <c r="A366" s="16"/>
      <c r="B366" s="16" t="s">
        <v>91</v>
      </c>
      <c r="C366" s="16">
        <f>2+1</f>
        <v>3</v>
      </c>
      <c r="D366" s="559">
        <v>0</v>
      </c>
      <c r="E366" s="39">
        <f>ROUND(C366*ROUND(D366,2),2)</f>
        <v>0</v>
      </c>
      <c r="F366" s="9"/>
      <c r="G366" s="1"/>
      <c r="H366" s="1"/>
      <c r="I366" s="1"/>
      <c r="J366" s="1"/>
      <c r="K366" s="1"/>
    </row>
    <row r="367" spans="1:11" s="91" customFormat="1" ht="12.3">
      <c r="A367" s="87"/>
      <c r="B367" s="84"/>
      <c r="C367" s="102"/>
      <c r="D367" s="96"/>
      <c r="E367" s="96"/>
    </row>
    <row r="368" spans="1:11" s="91" customFormat="1" ht="41.4">
      <c r="A368" s="16" t="s">
        <v>395</v>
      </c>
      <c r="B368" s="8" t="s">
        <v>394</v>
      </c>
      <c r="C368" s="16"/>
      <c r="D368" s="16"/>
      <c r="E368" s="39"/>
    </row>
    <row r="369" spans="1:11" s="91" customFormat="1" ht="13.8">
      <c r="A369" s="16"/>
      <c r="B369" s="16" t="s">
        <v>91</v>
      </c>
      <c r="C369" s="16">
        <v>1</v>
      </c>
      <c r="D369" s="559">
        <v>0</v>
      </c>
      <c r="E369" s="39">
        <f>ROUND(C369*ROUND(D369,2),2)</f>
        <v>0</v>
      </c>
    </row>
    <row r="370" spans="1:11">
      <c r="A370" s="16"/>
      <c r="B370" s="16"/>
      <c r="C370" s="16"/>
      <c r="D370" s="16"/>
      <c r="E370" s="39"/>
      <c r="F370" s="9"/>
      <c r="G370" s="1"/>
      <c r="H370" s="1"/>
      <c r="I370" s="1"/>
      <c r="J370" s="1"/>
      <c r="K370" s="1"/>
    </row>
    <row r="371" spans="1:11">
      <c r="A371" s="22" t="s">
        <v>210</v>
      </c>
      <c r="B371" s="22" t="s">
        <v>215</v>
      </c>
      <c r="C371" s="16"/>
      <c r="D371" s="16"/>
      <c r="E371" s="40">
        <f>SUM(E357:E370)</f>
        <v>0</v>
      </c>
      <c r="F371" s="9"/>
      <c r="G371" s="1"/>
      <c r="H371" s="1"/>
      <c r="I371" s="1"/>
      <c r="J371" s="1"/>
      <c r="K371" s="1"/>
    </row>
    <row r="372" spans="1:11">
      <c r="A372" s="22"/>
      <c r="B372" s="22"/>
      <c r="C372" s="16"/>
      <c r="D372" s="16"/>
      <c r="E372" s="40"/>
      <c r="F372" s="9"/>
      <c r="G372" s="1"/>
      <c r="H372" s="1"/>
      <c r="I372" s="1"/>
      <c r="J372" s="1"/>
      <c r="K372" s="1"/>
    </row>
    <row r="373" spans="1:11">
      <c r="A373" s="22" t="s">
        <v>217</v>
      </c>
      <c r="B373" s="22" t="s">
        <v>218</v>
      </c>
      <c r="C373" s="16"/>
      <c r="D373" s="16"/>
      <c r="E373" s="40"/>
      <c r="F373" s="9"/>
      <c r="G373" s="1"/>
      <c r="H373" s="1"/>
      <c r="I373" s="1"/>
      <c r="J373" s="1"/>
      <c r="K373" s="1"/>
    </row>
    <row r="374" spans="1:11">
      <c r="A374" s="22"/>
      <c r="B374" s="22"/>
      <c r="C374" s="16"/>
      <c r="D374" s="16"/>
      <c r="E374" s="40"/>
      <c r="F374" s="9"/>
      <c r="G374" s="1"/>
      <c r="H374" s="1"/>
      <c r="I374" s="1"/>
      <c r="J374" s="1"/>
      <c r="K374" s="1"/>
    </row>
    <row r="375" spans="1:11" ht="82.8">
      <c r="A375" s="16" t="s">
        <v>219</v>
      </c>
      <c r="B375" s="8" t="s">
        <v>393</v>
      </c>
      <c r="C375" s="16"/>
      <c r="D375" s="16"/>
      <c r="E375" s="40"/>
      <c r="F375" s="9"/>
      <c r="G375" s="1"/>
      <c r="H375" s="1"/>
      <c r="I375" s="1"/>
      <c r="J375" s="1"/>
      <c r="K375" s="1"/>
    </row>
    <row r="376" spans="1:11">
      <c r="A376" s="22"/>
      <c r="B376" s="16" t="s">
        <v>91</v>
      </c>
      <c r="C376" s="16">
        <f>2+1+4</f>
        <v>7</v>
      </c>
      <c r="D376" s="559">
        <v>0</v>
      </c>
      <c r="E376" s="39">
        <f>ROUND(C376*ROUND(D376,2),2)</f>
        <v>0</v>
      </c>
      <c r="F376" s="9"/>
      <c r="G376" s="1"/>
      <c r="H376" s="1"/>
      <c r="I376" s="1"/>
      <c r="J376" s="1"/>
      <c r="K376" s="1"/>
    </row>
    <row r="377" spans="1:11">
      <c r="A377" s="22"/>
      <c r="B377" s="22"/>
      <c r="C377" s="16"/>
      <c r="D377" s="16"/>
      <c r="E377" s="40"/>
      <c r="F377" s="9"/>
      <c r="G377" s="1"/>
      <c r="H377" s="1"/>
      <c r="I377" s="1"/>
      <c r="J377" s="1"/>
      <c r="K377" s="1"/>
    </row>
    <row r="378" spans="1:11">
      <c r="A378" s="22" t="s">
        <v>217</v>
      </c>
      <c r="B378" s="22" t="s">
        <v>220</v>
      </c>
      <c r="C378" s="16"/>
      <c r="D378" s="16"/>
      <c r="E378" s="40">
        <f>SUM(E375:E377)</f>
        <v>0</v>
      </c>
      <c r="F378" s="9"/>
      <c r="G378" s="1"/>
      <c r="H378" s="1"/>
      <c r="I378" s="1"/>
      <c r="J378" s="1"/>
      <c r="K378" s="1"/>
    </row>
    <row r="379" spans="1:11">
      <c r="A379" s="22"/>
      <c r="B379" s="22"/>
      <c r="C379" s="16"/>
      <c r="D379" s="16"/>
      <c r="E379" s="40"/>
      <c r="F379" s="9"/>
      <c r="G379" s="1"/>
      <c r="H379" s="1"/>
      <c r="I379" s="1"/>
      <c r="J379" s="1"/>
      <c r="K379" s="1"/>
    </row>
    <row r="380" spans="1:11">
      <c r="A380" s="22" t="s">
        <v>170</v>
      </c>
      <c r="B380" s="22" t="s">
        <v>216</v>
      </c>
      <c r="C380" s="16"/>
      <c r="D380" s="16"/>
      <c r="E380" s="40">
        <f>SUM(E378+E371+E352+E315+E299+E292)</f>
        <v>0</v>
      </c>
      <c r="F380" s="9"/>
      <c r="G380" s="1"/>
      <c r="H380" s="1"/>
      <c r="I380" s="1"/>
      <c r="J380" s="1"/>
      <c r="K380" s="1"/>
    </row>
    <row r="381" spans="1:11" s="92" customFormat="1" ht="14.1">
      <c r="A381" s="107"/>
      <c r="B381" s="108"/>
      <c r="C381" s="109"/>
      <c r="D381" s="93"/>
      <c r="E381" s="106"/>
    </row>
    <row r="382" spans="1:11" s="92" customFormat="1" ht="14.1">
      <c r="A382" s="117" t="s">
        <v>433</v>
      </c>
      <c r="B382" s="117" t="s">
        <v>296</v>
      </c>
      <c r="C382" s="118"/>
      <c r="D382" s="119"/>
      <c r="E382" s="120"/>
    </row>
    <row r="383" spans="1:11" s="92" customFormat="1" ht="14.1">
      <c r="A383" s="110"/>
      <c r="B383" s="111"/>
      <c r="C383" s="109"/>
      <c r="D383" s="93"/>
      <c r="E383" s="106"/>
    </row>
    <row r="384" spans="1:11" s="92" customFormat="1" ht="14.1">
      <c r="A384" s="112" t="s">
        <v>392</v>
      </c>
      <c r="B384" s="111" t="s">
        <v>391</v>
      </c>
      <c r="C384" s="109"/>
      <c r="D384" s="93"/>
      <c r="E384" s="106"/>
    </row>
    <row r="385" spans="1:11" s="92" customFormat="1" ht="14.1">
      <c r="A385" s="110"/>
      <c r="B385" s="111" t="s">
        <v>390</v>
      </c>
      <c r="C385" s="109"/>
      <c r="D385" s="93"/>
      <c r="E385" s="106"/>
    </row>
    <row r="386" spans="1:11" s="92" customFormat="1" ht="78.75" customHeight="1">
      <c r="A386" s="113" t="s">
        <v>389</v>
      </c>
      <c r="B386" s="114" t="s">
        <v>420</v>
      </c>
      <c r="C386" s="109"/>
      <c r="D386" s="93"/>
      <c r="E386" s="106"/>
    </row>
    <row r="387" spans="1:11" s="92" customFormat="1" ht="15.9">
      <c r="A387" s="110"/>
      <c r="B387" s="114" t="s">
        <v>421</v>
      </c>
      <c r="C387" s="109">
        <v>5</v>
      </c>
      <c r="D387" s="559">
        <v>0</v>
      </c>
      <c r="E387" s="39">
        <f>ROUND(C387*ROUND(D387,2),2)</f>
        <v>0</v>
      </c>
    </row>
    <row r="388" spans="1:11" s="92" customFormat="1" ht="14.1">
      <c r="A388" s="110"/>
      <c r="B388" s="114"/>
      <c r="C388" s="109"/>
      <c r="D388" s="93"/>
      <c r="E388" s="115"/>
    </row>
    <row r="389" spans="1:11" s="92" customFormat="1" ht="57.3">
      <c r="A389" s="113" t="s">
        <v>388</v>
      </c>
      <c r="B389" s="114" t="s">
        <v>422</v>
      </c>
      <c r="C389" s="109"/>
      <c r="D389" s="93"/>
      <c r="E389" s="115"/>
    </row>
    <row r="390" spans="1:11" s="92" customFormat="1" ht="15.9">
      <c r="A390" s="110"/>
      <c r="B390" s="114" t="s">
        <v>421</v>
      </c>
      <c r="C390" s="109">
        <v>5</v>
      </c>
      <c r="D390" s="559">
        <v>0</v>
      </c>
      <c r="E390" s="39">
        <f>ROUND(C390*ROUND(D390,2),2)</f>
        <v>0</v>
      </c>
    </row>
    <row r="391" spans="1:11" s="92" customFormat="1" ht="14.1">
      <c r="A391" s="110"/>
      <c r="B391" s="114"/>
      <c r="C391" s="109"/>
      <c r="D391" s="93"/>
      <c r="E391" s="115"/>
    </row>
    <row r="392" spans="1:11" s="92" customFormat="1" ht="57.3">
      <c r="A392" s="116" t="s">
        <v>387</v>
      </c>
      <c r="B392" s="114" t="s">
        <v>423</v>
      </c>
      <c r="C392" s="109"/>
      <c r="D392" s="93"/>
      <c r="E392" s="115"/>
    </row>
    <row r="393" spans="1:11" s="92" customFormat="1" ht="15.9">
      <c r="A393" s="110"/>
      <c r="B393" s="114" t="s">
        <v>421</v>
      </c>
      <c r="C393" s="109">
        <v>5</v>
      </c>
      <c r="D393" s="559">
        <v>0</v>
      </c>
      <c r="E393" s="39">
        <f>ROUND(C393*ROUND(D393,2),2)</f>
        <v>0</v>
      </c>
    </row>
    <row r="394" spans="1:11" s="92" customFormat="1" ht="14.1">
      <c r="A394" s="110"/>
      <c r="B394" s="111"/>
      <c r="C394" s="109"/>
      <c r="D394" s="93"/>
      <c r="E394" s="106"/>
    </row>
    <row r="395" spans="1:11" s="92" customFormat="1" ht="14.1">
      <c r="A395" s="112" t="s">
        <v>386</v>
      </c>
      <c r="B395" s="111" t="s">
        <v>385</v>
      </c>
      <c r="C395" s="109"/>
      <c r="D395" s="93"/>
      <c r="E395" s="106">
        <f>SUM(E387:E394)</f>
        <v>0</v>
      </c>
    </row>
    <row r="396" spans="1:11" s="92" customFormat="1" ht="14.1">
      <c r="A396" s="110"/>
      <c r="B396" s="111"/>
      <c r="C396" s="109"/>
      <c r="D396" s="93"/>
      <c r="E396" s="106"/>
    </row>
    <row r="397" spans="1:11" s="92" customFormat="1" ht="14.1">
      <c r="A397" s="112" t="s">
        <v>433</v>
      </c>
      <c r="B397" s="108" t="s">
        <v>357</v>
      </c>
      <c r="C397" s="103"/>
      <c r="D397" s="93"/>
      <c r="E397" s="106">
        <f>E395</f>
        <v>0</v>
      </c>
    </row>
    <row r="398" spans="1:11">
      <c r="A398" s="16"/>
      <c r="B398" s="16"/>
      <c r="C398" s="16"/>
      <c r="D398" s="16"/>
      <c r="E398" s="41"/>
      <c r="F398" s="9"/>
      <c r="G398" s="1"/>
      <c r="H398" s="1"/>
      <c r="I398" s="1"/>
      <c r="J398" s="1"/>
      <c r="K398" s="1"/>
    </row>
    <row r="399" spans="1:11">
      <c r="A399" s="22" t="s">
        <v>223</v>
      </c>
      <c r="B399" s="22" t="s">
        <v>222</v>
      </c>
      <c r="C399" s="16"/>
      <c r="D399" s="16"/>
      <c r="E399" s="41"/>
      <c r="F399" s="9"/>
      <c r="G399" s="1"/>
      <c r="H399" s="1"/>
      <c r="I399" s="1"/>
      <c r="J399" s="1"/>
      <c r="K399" s="1"/>
    </row>
    <row r="400" spans="1:11">
      <c r="A400" s="16"/>
      <c r="B400" s="16"/>
      <c r="C400" s="16"/>
      <c r="D400" s="16"/>
      <c r="E400" s="41"/>
      <c r="F400" s="9"/>
      <c r="G400" s="1"/>
      <c r="H400" s="1"/>
      <c r="I400" s="1"/>
      <c r="J400" s="1"/>
      <c r="K400" s="1"/>
    </row>
    <row r="401" spans="1:11">
      <c r="A401" s="22" t="s">
        <v>224</v>
      </c>
      <c r="B401" s="23" t="s">
        <v>225</v>
      </c>
      <c r="C401" s="16"/>
      <c r="D401" s="16"/>
      <c r="E401" s="41"/>
      <c r="F401" s="9"/>
      <c r="G401" s="1"/>
      <c r="H401" s="1"/>
      <c r="I401" s="1"/>
      <c r="J401" s="1"/>
      <c r="K401" s="1"/>
    </row>
    <row r="402" spans="1:11">
      <c r="A402" s="22"/>
      <c r="B402" s="53"/>
      <c r="C402" s="16"/>
      <c r="D402" s="16"/>
      <c r="E402" s="41"/>
    </row>
    <row r="403" spans="1:11" ht="27.6">
      <c r="A403" s="16" t="s">
        <v>281</v>
      </c>
      <c r="B403" s="51" t="s">
        <v>280</v>
      </c>
      <c r="C403" s="16"/>
      <c r="D403" s="16"/>
      <c r="E403" s="41"/>
    </row>
    <row r="404" spans="1:11">
      <c r="A404" s="22"/>
      <c r="B404" s="51" t="s">
        <v>91</v>
      </c>
      <c r="C404" s="16">
        <f>1+25</f>
        <v>26</v>
      </c>
      <c r="D404" s="559">
        <v>0</v>
      </c>
      <c r="E404" s="39">
        <f>ROUND(C404*ROUND(D404,2),2)</f>
        <v>0</v>
      </c>
    </row>
    <row r="405" spans="1:11">
      <c r="A405" s="16"/>
      <c r="B405" s="16"/>
      <c r="C405" s="16"/>
      <c r="D405" s="16"/>
      <c r="E405" s="41"/>
      <c r="F405" s="9"/>
      <c r="G405" s="1"/>
      <c r="H405" s="1"/>
      <c r="I405" s="1"/>
      <c r="J405" s="1"/>
      <c r="K405" s="1"/>
    </row>
    <row r="406" spans="1:11" ht="27.6">
      <c r="A406" s="16" t="s">
        <v>235</v>
      </c>
      <c r="B406" s="8" t="s">
        <v>236</v>
      </c>
      <c r="C406" s="16"/>
      <c r="D406" s="16"/>
      <c r="E406" s="41"/>
      <c r="F406" s="9"/>
      <c r="G406" s="1"/>
      <c r="H406" s="1"/>
      <c r="I406" s="1"/>
      <c r="J406" s="1"/>
      <c r="K406" s="1"/>
    </row>
    <row r="407" spans="1:11">
      <c r="A407" s="16"/>
      <c r="B407" s="16" t="s">
        <v>91</v>
      </c>
      <c r="C407" s="16">
        <f>6+12</f>
        <v>18</v>
      </c>
      <c r="D407" s="559">
        <v>0</v>
      </c>
      <c r="E407" s="39">
        <f>ROUND(C407*ROUND(D407,2),2)</f>
        <v>0</v>
      </c>
      <c r="F407" s="9"/>
      <c r="G407" s="1"/>
      <c r="H407" s="1"/>
      <c r="I407" s="1"/>
      <c r="J407" s="1"/>
      <c r="K407" s="1"/>
    </row>
    <row r="408" spans="1:11">
      <c r="A408" s="16"/>
      <c r="B408" s="54"/>
      <c r="C408" s="16"/>
      <c r="D408" s="16"/>
      <c r="E408" s="39"/>
    </row>
    <row r="409" spans="1:11" ht="41.4">
      <c r="A409" s="16" t="s">
        <v>384</v>
      </c>
      <c r="B409" s="51" t="s">
        <v>283</v>
      </c>
      <c r="C409" s="16"/>
      <c r="D409" s="16"/>
      <c r="E409" s="39"/>
    </row>
    <row r="410" spans="1:11">
      <c r="A410" s="16"/>
      <c r="B410" s="54" t="s">
        <v>91</v>
      </c>
      <c r="C410" s="16">
        <f>1+2</f>
        <v>3</v>
      </c>
      <c r="D410" s="559">
        <v>0</v>
      </c>
      <c r="E410" s="39">
        <f>ROUND(C410*ROUND(D410,2),2)</f>
        <v>0</v>
      </c>
    </row>
    <row r="411" spans="1:11">
      <c r="A411" s="16"/>
      <c r="B411" s="16"/>
      <c r="C411" s="16"/>
      <c r="D411" s="16"/>
      <c r="E411" s="41"/>
      <c r="F411" s="9"/>
      <c r="G411" s="1"/>
      <c r="H411" s="1"/>
      <c r="I411" s="1"/>
      <c r="J411" s="1"/>
      <c r="K411" s="1"/>
    </row>
    <row r="412" spans="1:11" ht="41.4">
      <c r="A412" s="16" t="s">
        <v>282</v>
      </c>
      <c r="B412" s="8" t="s">
        <v>238</v>
      </c>
      <c r="C412" s="16"/>
      <c r="D412" s="16"/>
      <c r="E412" s="41"/>
      <c r="F412" s="9"/>
      <c r="G412" s="1"/>
      <c r="H412" s="1"/>
      <c r="I412" s="1"/>
      <c r="J412" s="1"/>
      <c r="K412" s="1"/>
    </row>
    <row r="413" spans="1:11">
      <c r="A413" s="16"/>
      <c r="B413" s="16" t="s">
        <v>91</v>
      </c>
      <c r="C413" s="16">
        <f>6+6+2</f>
        <v>14</v>
      </c>
      <c r="D413" s="559">
        <v>0</v>
      </c>
      <c r="E413" s="39">
        <f>ROUND(C413*ROUND(D413,2),2)</f>
        <v>0</v>
      </c>
      <c r="F413" s="9"/>
      <c r="G413" s="1"/>
      <c r="H413" s="1"/>
      <c r="I413" s="1"/>
      <c r="J413" s="1"/>
      <c r="K413" s="1"/>
    </row>
    <row r="414" spans="1:11" s="91" customFormat="1" ht="12.3">
      <c r="A414" s="82"/>
      <c r="B414" s="100"/>
      <c r="C414" s="101"/>
      <c r="D414" s="94"/>
      <c r="E414" s="94"/>
    </row>
    <row r="415" spans="1:11" s="91" customFormat="1" ht="41.4">
      <c r="A415" s="16" t="s">
        <v>383</v>
      </c>
      <c r="B415" s="8" t="s">
        <v>382</v>
      </c>
      <c r="C415" s="16"/>
      <c r="D415" s="16"/>
      <c r="E415" s="41"/>
    </row>
    <row r="416" spans="1:11" s="91" customFormat="1" ht="13.8">
      <c r="A416" s="16"/>
      <c r="B416" s="16" t="s">
        <v>91</v>
      </c>
      <c r="C416" s="16">
        <v>2</v>
      </c>
      <c r="D416" s="559">
        <v>0</v>
      </c>
      <c r="E416" s="39">
        <f>ROUND(C416*ROUND(D416,2),2)</f>
        <v>0</v>
      </c>
    </row>
    <row r="417" spans="1:5" s="91" customFormat="1" ht="13.8">
      <c r="A417" s="16"/>
      <c r="B417" s="8"/>
      <c r="C417" s="16"/>
      <c r="D417" s="16"/>
      <c r="E417" s="41"/>
    </row>
    <row r="418" spans="1:5" s="91" customFormat="1" ht="41.4">
      <c r="A418" s="16" t="s">
        <v>237</v>
      </c>
      <c r="B418" s="16" t="s">
        <v>381</v>
      </c>
      <c r="C418" s="16"/>
      <c r="D418" s="16"/>
      <c r="E418" s="39"/>
    </row>
    <row r="419" spans="1:5" s="91" customFormat="1" ht="13.8">
      <c r="A419" s="16"/>
      <c r="B419" s="8" t="s">
        <v>91</v>
      </c>
      <c r="C419" s="16">
        <v>2</v>
      </c>
      <c r="D419" s="559">
        <v>0</v>
      </c>
      <c r="E419" s="39">
        <f>ROUND(C419*ROUND(D419,2),2)</f>
        <v>0</v>
      </c>
    </row>
    <row r="420" spans="1:5" s="91" customFormat="1" ht="13.8">
      <c r="A420" s="16"/>
      <c r="B420" s="16"/>
      <c r="C420" s="16"/>
      <c r="D420" s="16"/>
      <c r="E420" s="39"/>
    </row>
    <row r="421" spans="1:5" s="91" customFormat="1" ht="41.4">
      <c r="A421" s="16" t="s">
        <v>380</v>
      </c>
      <c r="B421" s="8" t="s">
        <v>379</v>
      </c>
      <c r="C421" s="16"/>
      <c r="D421" s="16"/>
      <c r="E421" s="41"/>
    </row>
    <row r="422" spans="1:5" s="91" customFormat="1" ht="13.8">
      <c r="A422" s="16"/>
      <c r="B422" s="16" t="s">
        <v>91</v>
      </c>
      <c r="C422" s="16">
        <v>2</v>
      </c>
      <c r="D422" s="559">
        <v>0</v>
      </c>
      <c r="E422" s="39">
        <f>ROUND(C422*ROUND(D422,2),2)</f>
        <v>0</v>
      </c>
    </row>
    <row r="423" spans="1:5" s="91" customFormat="1" ht="13.8">
      <c r="A423" s="16"/>
      <c r="B423" s="8"/>
      <c r="C423" s="16"/>
      <c r="D423" s="16"/>
      <c r="E423" s="41"/>
    </row>
    <row r="424" spans="1:5" s="91" customFormat="1" ht="41.4">
      <c r="A424" s="16" t="s">
        <v>378</v>
      </c>
      <c r="B424" s="16" t="s">
        <v>377</v>
      </c>
      <c r="C424" s="16"/>
      <c r="D424" s="16"/>
      <c r="E424" s="39"/>
    </row>
    <row r="425" spans="1:5" s="91" customFormat="1" ht="13.8">
      <c r="A425" s="16"/>
      <c r="B425" s="8" t="s">
        <v>91</v>
      </c>
      <c r="C425" s="16">
        <v>2</v>
      </c>
      <c r="D425" s="559">
        <v>0</v>
      </c>
      <c r="E425" s="39">
        <f>ROUND(C425*ROUND(D425,2),2)</f>
        <v>0</v>
      </c>
    </row>
    <row r="426" spans="1:5" s="91" customFormat="1" ht="13.8">
      <c r="A426" s="16"/>
      <c r="B426" s="16"/>
      <c r="C426" s="16"/>
      <c r="D426" s="16"/>
      <c r="E426" s="39"/>
    </row>
    <row r="427" spans="1:5" s="91" customFormat="1" ht="27.6">
      <c r="A427" s="16" t="s">
        <v>376</v>
      </c>
      <c r="B427" s="8" t="s">
        <v>375</v>
      </c>
      <c r="C427" s="16"/>
      <c r="D427" s="16"/>
      <c r="E427" s="41"/>
    </row>
    <row r="428" spans="1:5" s="91" customFormat="1" ht="13.8">
      <c r="A428" s="16"/>
      <c r="B428" s="16" t="s">
        <v>91</v>
      </c>
      <c r="C428" s="16">
        <v>1</v>
      </c>
      <c r="D428" s="559">
        <v>0</v>
      </c>
      <c r="E428" s="39">
        <f>ROUND(C428*ROUND(D428,2),2)</f>
        <v>0</v>
      </c>
    </row>
    <row r="429" spans="1:5">
      <c r="A429" s="16"/>
      <c r="B429" s="54"/>
      <c r="C429" s="16"/>
      <c r="D429" s="16"/>
      <c r="E429" s="39"/>
    </row>
    <row r="430" spans="1:5" ht="55.2">
      <c r="A430" s="16" t="s">
        <v>284</v>
      </c>
      <c r="B430" s="51" t="s">
        <v>285</v>
      </c>
      <c r="C430" s="16"/>
      <c r="D430" s="16"/>
      <c r="E430" s="39"/>
    </row>
    <row r="431" spans="1:5">
      <c r="A431" s="16"/>
      <c r="B431" s="54" t="s">
        <v>91</v>
      </c>
      <c r="C431" s="16">
        <v>1</v>
      </c>
      <c r="D431" s="559">
        <v>0</v>
      </c>
      <c r="E431" s="39">
        <f>ROUND(C431*ROUND(D431,2),2)</f>
        <v>0</v>
      </c>
    </row>
    <row r="432" spans="1:5">
      <c r="A432" s="16"/>
      <c r="B432" s="54"/>
      <c r="C432" s="16"/>
      <c r="D432" s="16"/>
      <c r="E432" s="39"/>
    </row>
    <row r="433" spans="1:11" ht="57.3">
      <c r="A433" s="16" t="s">
        <v>286</v>
      </c>
      <c r="B433" s="51" t="s">
        <v>424</v>
      </c>
      <c r="C433" s="16"/>
      <c r="D433" s="16"/>
      <c r="E433" s="41"/>
    </row>
    <row r="434" spans="1:11">
      <c r="A434" s="16"/>
      <c r="B434" s="54" t="s">
        <v>91</v>
      </c>
      <c r="C434" s="16">
        <f>1+2</f>
        <v>3</v>
      </c>
      <c r="D434" s="559">
        <v>0</v>
      </c>
      <c r="E434" s="39">
        <f>ROUND(C434*ROUND(D434,2),2)</f>
        <v>0</v>
      </c>
    </row>
    <row r="435" spans="1:11">
      <c r="A435" s="16"/>
      <c r="B435" s="16"/>
      <c r="C435" s="16"/>
      <c r="D435" s="16"/>
      <c r="E435" s="41"/>
      <c r="F435" s="9"/>
      <c r="G435" s="1"/>
      <c r="H435" s="1"/>
      <c r="I435" s="1"/>
      <c r="J435" s="1"/>
      <c r="K435" s="1"/>
    </row>
    <row r="436" spans="1:11" ht="57.3">
      <c r="A436" s="16" t="s">
        <v>239</v>
      </c>
      <c r="B436" s="8" t="s">
        <v>291</v>
      </c>
      <c r="C436" s="16"/>
      <c r="D436" s="16"/>
      <c r="E436" s="41"/>
      <c r="F436" s="9"/>
      <c r="G436" s="1"/>
      <c r="H436" s="1"/>
      <c r="I436" s="1"/>
      <c r="J436" s="1"/>
      <c r="K436" s="1"/>
    </row>
    <row r="437" spans="1:11">
      <c r="A437" s="16"/>
      <c r="B437" s="16" t="s">
        <v>91</v>
      </c>
      <c r="C437" s="16">
        <f>2+1+6</f>
        <v>9</v>
      </c>
      <c r="D437" s="559">
        <v>0</v>
      </c>
      <c r="E437" s="39">
        <f>ROUND(C437*ROUND(D437,2),2)</f>
        <v>0</v>
      </c>
      <c r="F437" s="9"/>
      <c r="G437" s="1"/>
      <c r="H437" s="1"/>
      <c r="I437" s="1"/>
      <c r="J437" s="1"/>
      <c r="K437" s="1"/>
    </row>
    <row r="438" spans="1:11">
      <c r="A438" s="16"/>
      <c r="B438" s="16"/>
      <c r="C438" s="16"/>
      <c r="D438" s="16"/>
      <c r="E438" s="41"/>
      <c r="F438" s="9"/>
      <c r="G438" s="1"/>
      <c r="H438" s="1"/>
      <c r="I438" s="1"/>
      <c r="J438" s="1"/>
      <c r="K438" s="1"/>
    </row>
    <row r="439" spans="1:11" ht="57.3">
      <c r="A439" s="16" t="s">
        <v>240</v>
      </c>
      <c r="B439" s="8" t="s">
        <v>425</v>
      </c>
      <c r="C439" s="16"/>
      <c r="D439" s="16"/>
      <c r="E439" s="41"/>
      <c r="F439" s="9"/>
      <c r="G439" s="1"/>
      <c r="H439" s="1"/>
      <c r="I439" s="1"/>
      <c r="J439" s="1"/>
      <c r="K439" s="1"/>
    </row>
    <row r="440" spans="1:11">
      <c r="A440" s="16"/>
      <c r="B440" s="8" t="s">
        <v>91</v>
      </c>
      <c r="C440" s="16">
        <f>4+2</f>
        <v>6</v>
      </c>
      <c r="D440" s="559">
        <v>0</v>
      </c>
      <c r="E440" s="39">
        <f>ROUND(C440*ROUND(D440,2),2)</f>
        <v>0</v>
      </c>
      <c r="F440" s="9"/>
      <c r="G440" s="1"/>
      <c r="H440" s="1"/>
      <c r="I440" s="1"/>
      <c r="J440" s="1"/>
      <c r="K440" s="1"/>
    </row>
    <row r="441" spans="1:11" s="91" customFormat="1" ht="12.3">
      <c r="A441" s="82"/>
      <c r="B441" s="100"/>
      <c r="C441" s="101"/>
      <c r="D441" s="94"/>
      <c r="E441" s="94"/>
    </row>
    <row r="442" spans="1:11" s="91" customFormat="1" ht="41.7">
      <c r="A442" s="16" t="s">
        <v>374</v>
      </c>
      <c r="B442" s="8" t="s">
        <v>373</v>
      </c>
      <c r="C442" s="16"/>
      <c r="D442" s="16"/>
      <c r="E442" s="41"/>
    </row>
    <row r="443" spans="1:11" s="91" customFormat="1" ht="13.8">
      <c r="A443" s="16"/>
      <c r="B443" s="8" t="s">
        <v>91</v>
      </c>
      <c r="C443" s="16">
        <v>4</v>
      </c>
      <c r="D443" s="559">
        <v>0</v>
      </c>
      <c r="E443" s="39">
        <f>ROUND(C443*ROUND(D443,2),2)</f>
        <v>0</v>
      </c>
    </row>
    <row r="444" spans="1:11">
      <c r="A444" s="16"/>
      <c r="B444" s="8"/>
      <c r="C444" s="16"/>
      <c r="D444" s="16"/>
      <c r="E444" s="41"/>
      <c r="F444" s="9"/>
      <c r="G444" s="1"/>
      <c r="H444" s="1"/>
      <c r="I444" s="1"/>
      <c r="J444" s="1"/>
      <c r="K444" s="1"/>
    </row>
    <row r="445" spans="1:11">
      <c r="A445" s="22" t="s">
        <v>224</v>
      </c>
      <c r="B445" s="23" t="s">
        <v>241</v>
      </c>
      <c r="C445" s="16"/>
      <c r="D445" s="16"/>
      <c r="E445" s="40">
        <f>SUM(E404:E443)</f>
        <v>0</v>
      </c>
      <c r="F445" s="9"/>
      <c r="G445" s="1"/>
      <c r="H445" s="1"/>
      <c r="I445" s="1"/>
      <c r="J445" s="1"/>
      <c r="K445" s="1"/>
    </row>
    <row r="446" spans="1:11">
      <c r="A446" s="16"/>
      <c r="B446" s="8"/>
      <c r="C446" s="16"/>
      <c r="D446" s="16"/>
      <c r="E446" s="41"/>
      <c r="F446" s="9"/>
      <c r="G446" s="1"/>
      <c r="H446" s="1"/>
      <c r="I446" s="1"/>
      <c r="J446" s="1"/>
      <c r="K446" s="1"/>
    </row>
    <row r="447" spans="1:11">
      <c r="A447" s="22" t="s">
        <v>227</v>
      </c>
      <c r="B447" s="23" t="s">
        <v>226</v>
      </c>
      <c r="C447" s="16"/>
      <c r="D447" s="16"/>
      <c r="E447" s="41"/>
      <c r="F447" s="9"/>
      <c r="G447" s="1"/>
      <c r="H447" s="1"/>
      <c r="I447" s="1"/>
      <c r="J447" s="1"/>
      <c r="K447" s="1"/>
    </row>
    <row r="448" spans="1:11">
      <c r="A448" s="22"/>
      <c r="B448" s="53"/>
      <c r="C448" s="16"/>
      <c r="D448" s="16"/>
      <c r="E448" s="41"/>
    </row>
    <row r="449" spans="1:11" ht="71.7">
      <c r="A449" s="16" t="s">
        <v>287</v>
      </c>
      <c r="B449" s="51" t="s">
        <v>288</v>
      </c>
      <c r="C449" s="16"/>
      <c r="D449" s="16"/>
      <c r="E449" s="41"/>
    </row>
    <row r="450" spans="1:11">
      <c r="A450" s="22"/>
      <c r="B450" s="51" t="s">
        <v>2</v>
      </c>
      <c r="C450" s="16">
        <v>20</v>
      </c>
      <c r="D450" s="559">
        <v>0</v>
      </c>
      <c r="E450" s="39">
        <f>ROUND(C450*ROUND(D450,2),2)</f>
        <v>0</v>
      </c>
    </row>
    <row r="451" spans="1:11" s="91" customFormat="1" ht="13.8">
      <c r="A451" s="16"/>
      <c r="B451" s="51"/>
      <c r="C451" s="16"/>
      <c r="D451" s="16"/>
      <c r="E451" s="41"/>
    </row>
    <row r="452" spans="1:11" s="91" customFormat="1" ht="71.7">
      <c r="A452" s="16" t="s">
        <v>242</v>
      </c>
      <c r="B452" s="51" t="s">
        <v>426</v>
      </c>
      <c r="C452" s="16"/>
      <c r="D452" s="16"/>
      <c r="E452" s="39"/>
    </row>
    <row r="453" spans="1:11" s="91" customFormat="1" ht="14.1">
      <c r="A453" s="16"/>
      <c r="B453" s="51" t="s">
        <v>339</v>
      </c>
      <c r="C453" s="16">
        <v>500</v>
      </c>
      <c r="D453" s="559">
        <v>0</v>
      </c>
      <c r="E453" s="39">
        <f>ROUND(C453*ROUND(D453,2),2)</f>
        <v>0</v>
      </c>
    </row>
    <row r="454" spans="1:11">
      <c r="A454" s="16"/>
      <c r="B454" s="54"/>
      <c r="C454" s="16"/>
      <c r="D454" s="16"/>
      <c r="E454" s="41"/>
    </row>
    <row r="455" spans="1:11" ht="73.8">
      <c r="A455" s="16" t="s">
        <v>244</v>
      </c>
      <c r="B455" s="51" t="s">
        <v>245</v>
      </c>
      <c r="C455" s="16"/>
      <c r="D455" s="16"/>
      <c r="E455" s="41"/>
    </row>
    <row r="456" spans="1:11">
      <c r="A456" s="16"/>
      <c r="B456" s="54" t="s">
        <v>0</v>
      </c>
      <c r="C456" s="16">
        <v>3</v>
      </c>
      <c r="D456" s="559">
        <v>0</v>
      </c>
      <c r="E456" s="39">
        <f>ROUND(C456*ROUND(D456,2),2)</f>
        <v>0</v>
      </c>
    </row>
    <row r="457" spans="1:11">
      <c r="A457" s="16"/>
      <c r="B457" s="16"/>
      <c r="C457" s="16"/>
      <c r="D457" s="16"/>
      <c r="E457" s="41"/>
      <c r="F457" s="9"/>
      <c r="G457" s="1"/>
      <c r="H457" s="1"/>
      <c r="I457" s="1"/>
      <c r="J457" s="1"/>
      <c r="K457" s="1"/>
    </row>
    <row r="458" spans="1:11" ht="71.7">
      <c r="A458" s="16" t="s">
        <v>242</v>
      </c>
      <c r="B458" s="8" t="s">
        <v>243</v>
      </c>
      <c r="C458" s="16"/>
      <c r="D458" s="16"/>
      <c r="E458" s="41"/>
      <c r="F458" s="9"/>
      <c r="G458" s="1"/>
      <c r="H458" s="1"/>
      <c r="I458" s="1"/>
      <c r="J458" s="1"/>
      <c r="K458" s="1"/>
    </row>
    <row r="459" spans="1:11">
      <c r="A459" s="16"/>
      <c r="B459" s="16" t="s">
        <v>2</v>
      </c>
      <c r="C459" s="16">
        <f>660+1219</f>
        <v>1879</v>
      </c>
      <c r="D459" s="559">
        <v>0</v>
      </c>
      <c r="E459" s="39">
        <f>ROUND(C459*ROUND(D459,2),2)</f>
        <v>0</v>
      </c>
      <c r="F459" s="9"/>
      <c r="G459" s="1"/>
      <c r="H459" s="1"/>
      <c r="I459" s="1"/>
      <c r="J459" s="1"/>
      <c r="K459" s="1"/>
    </row>
    <row r="460" spans="1:11">
      <c r="A460" s="16"/>
      <c r="B460" s="54"/>
      <c r="C460" s="16"/>
      <c r="D460" s="16"/>
      <c r="E460" s="41"/>
    </row>
    <row r="461" spans="1:11" ht="73.8">
      <c r="A461" s="16" t="s">
        <v>244</v>
      </c>
      <c r="B461" s="51" t="s">
        <v>245</v>
      </c>
      <c r="C461" s="16"/>
      <c r="D461" s="16"/>
      <c r="E461" s="41"/>
    </row>
    <row r="462" spans="1:11">
      <c r="A462" s="16"/>
      <c r="B462" s="54" t="s">
        <v>0</v>
      </c>
      <c r="C462" s="16">
        <v>3</v>
      </c>
      <c r="D462" s="559">
        <v>0</v>
      </c>
      <c r="E462" s="39">
        <f>ROUND(C462*ROUND(D462,2),2)</f>
        <v>0</v>
      </c>
    </row>
    <row r="463" spans="1:11" s="91" customFormat="1" ht="12.3">
      <c r="A463" s="82"/>
      <c r="B463" s="84"/>
      <c r="C463" s="95"/>
      <c r="D463" s="94"/>
      <c r="E463" s="96"/>
    </row>
    <row r="464" spans="1:11" s="91" customFormat="1" ht="71.7">
      <c r="A464" s="16" t="s">
        <v>372</v>
      </c>
      <c r="B464" s="51" t="s">
        <v>427</v>
      </c>
      <c r="C464" s="16"/>
      <c r="D464" s="16"/>
      <c r="E464" s="41"/>
    </row>
    <row r="465" spans="1:11" s="91" customFormat="1" ht="13.8">
      <c r="A465" s="16"/>
      <c r="B465" s="54" t="s">
        <v>0</v>
      </c>
      <c r="C465" s="16">
        <v>18</v>
      </c>
      <c r="D465" s="559">
        <v>0</v>
      </c>
      <c r="E465" s="39">
        <f>ROUND(C465*ROUND(D465,2),2)</f>
        <v>0</v>
      </c>
    </row>
    <row r="466" spans="1:11" s="91" customFormat="1" ht="13.8">
      <c r="A466" s="16"/>
      <c r="B466" s="51"/>
      <c r="C466" s="16"/>
      <c r="D466" s="16"/>
      <c r="E466" s="41"/>
    </row>
    <row r="467" spans="1:11" s="91" customFormat="1" ht="71.7">
      <c r="A467" s="16" t="s">
        <v>371</v>
      </c>
      <c r="B467" s="54" t="s">
        <v>428</v>
      </c>
      <c r="C467" s="16"/>
      <c r="D467" s="16"/>
      <c r="E467" s="39"/>
    </row>
    <row r="468" spans="1:11" s="91" customFormat="1" ht="13.8">
      <c r="A468" s="16"/>
      <c r="B468" s="51" t="s">
        <v>0</v>
      </c>
      <c r="C468" s="16">
        <v>34</v>
      </c>
      <c r="D468" s="559">
        <v>0</v>
      </c>
      <c r="E468" s="39">
        <f>ROUND(C468*ROUND(D468,2),2)</f>
        <v>0</v>
      </c>
    </row>
    <row r="469" spans="1:11">
      <c r="A469" s="16"/>
      <c r="B469" s="54"/>
      <c r="C469" s="16"/>
      <c r="D469" s="16"/>
      <c r="E469" s="41"/>
    </row>
    <row r="470" spans="1:11" ht="43.5">
      <c r="A470" s="16" t="s">
        <v>247</v>
      </c>
      <c r="B470" s="51" t="s">
        <v>246</v>
      </c>
      <c r="C470" s="16"/>
      <c r="D470" s="16"/>
      <c r="E470" s="41"/>
    </row>
    <row r="471" spans="1:11">
      <c r="A471" s="16"/>
      <c r="B471" s="54" t="s">
        <v>0</v>
      </c>
      <c r="C471" s="16">
        <v>3</v>
      </c>
      <c r="D471" s="559">
        <v>0</v>
      </c>
      <c r="E471" s="39">
        <f>ROUND(C471*ROUND(D471,2),2)</f>
        <v>0</v>
      </c>
    </row>
    <row r="472" spans="1:11">
      <c r="A472" s="16"/>
      <c r="B472" s="16"/>
      <c r="C472" s="16"/>
      <c r="D472" s="16"/>
      <c r="E472" s="41"/>
      <c r="F472" s="9"/>
      <c r="G472" s="1"/>
      <c r="H472" s="1"/>
      <c r="I472" s="1"/>
      <c r="J472" s="1"/>
      <c r="K472" s="1"/>
    </row>
    <row r="473" spans="1:11" ht="27.6">
      <c r="A473" s="16" t="s">
        <v>248</v>
      </c>
      <c r="B473" s="8" t="s">
        <v>249</v>
      </c>
      <c r="C473" s="16"/>
      <c r="D473" s="16"/>
      <c r="E473" s="41"/>
      <c r="F473" s="9"/>
      <c r="G473" s="1"/>
      <c r="H473" s="1"/>
      <c r="I473" s="1"/>
      <c r="J473" s="1"/>
      <c r="K473" s="1"/>
    </row>
    <row r="474" spans="1:11">
      <c r="A474" s="16"/>
      <c r="B474" s="16" t="s">
        <v>2</v>
      </c>
      <c r="C474" s="16">
        <f>215+70+500</f>
        <v>785</v>
      </c>
      <c r="D474" s="559">
        <v>0</v>
      </c>
      <c r="E474" s="39">
        <f>ROUND(C474*ROUND(D474,2),2)</f>
        <v>0</v>
      </c>
      <c r="F474" s="9"/>
      <c r="G474" s="1"/>
      <c r="H474" s="1"/>
      <c r="I474" s="1"/>
      <c r="J474" s="1"/>
      <c r="K474" s="1"/>
    </row>
    <row r="475" spans="1:11">
      <c r="A475" s="16"/>
      <c r="B475" s="16"/>
      <c r="C475" s="16"/>
      <c r="D475" s="16"/>
      <c r="E475" s="41"/>
      <c r="F475" s="9"/>
      <c r="G475" s="1"/>
      <c r="H475" s="1"/>
      <c r="I475" s="1"/>
      <c r="J475" s="1"/>
      <c r="K475" s="1"/>
    </row>
    <row r="476" spans="1:11">
      <c r="A476" s="22" t="s">
        <v>227</v>
      </c>
      <c r="B476" s="23" t="s">
        <v>252</v>
      </c>
      <c r="C476" s="23"/>
      <c r="D476" s="16"/>
      <c r="E476" s="40">
        <f>SUM(E450:E475)</f>
        <v>0</v>
      </c>
      <c r="F476" s="9"/>
      <c r="G476" s="1"/>
      <c r="H476" s="1"/>
      <c r="I476" s="1"/>
      <c r="J476" s="1"/>
      <c r="K476" s="1"/>
    </row>
    <row r="477" spans="1:11">
      <c r="A477" s="16"/>
      <c r="B477" s="16"/>
      <c r="C477" s="16"/>
      <c r="D477" s="16"/>
      <c r="E477" s="41"/>
      <c r="F477" s="9"/>
      <c r="G477" s="1"/>
      <c r="H477" s="1"/>
      <c r="I477" s="1"/>
      <c r="J477" s="1"/>
      <c r="K477" s="1"/>
    </row>
    <row r="478" spans="1:11">
      <c r="A478" s="22" t="s">
        <v>229</v>
      </c>
      <c r="B478" s="23" t="s">
        <v>228</v>
      </c>
      <c r="C478" s="16"/>
      <c r="D478" s="16"/>
      <c r="E478" s="41"/>
      <c r="F478" s="9"/>
      <c r="G478" s="1"/>
      <c r="H478" s="1"/>
      <c r="I478" s="1"/>
      <c r="J478" s="1"/>
      <c r="K478" s="1"/>
    </row>
    <row r="479" spans="1:11">
      <c r="A479" s="16"/>
      <c r="B479" s="16"/>
      <c r="C479" s="16"/>
      <c r="D479" s="16"/>
      <c r="E479" s="41"/>
      <c r="F479" s="9"/>
      <c r="G479" s="1"/>
      <c r="H479" s="1"/>
      <c r="I479" s="1"/>
      <c r="J479" s="1"/>
      <c r="K479" s="1"/>
    </row>
    <row r="480" spans="1:11" ht="41.4">
      <c r="A480" s="16" t="s">
        <v>250</v>
      </c>
      <c r="B480" s="8" t="s">
        <v>251</v>
      </c>
      <c r="C480" s="16"/>
      <c r="D480" s="16"/>
      <c r="E480" s="41"/>
      <c r="F480" s="9"/>
      <c r="G480" s="1"/>
      <c r="H480" s="1"/>
      <c r="I480" s="1"/>
      <c r="J480" s="1"/>
      <c r="K480" s="1"/>
    </row>
    <row r="481" spans="1:11">
      <c r="A481" s="16"/>
      <c r="B481" s="16" t="s">
        <v>91</v>
      </c>
      <c r="C481" s="16">
        <f>11+47+24</f>
        <v>82</v>
      </c>
      <c r="D481" s="559">
        <v>0</v>
      </c>
      <c r="E481" s="39">
        <f>ROUND(C481*ROUND(D481,2),2)</f>
        <v>0</v>
      </c>
      <c r="F481" s="9"/>
      <c r="G481" s="1"/>
      <c r="H481" s="1"/>
      <c r="I481" s="1"/>
      <c r="J481" s="1"/>
      <c r="K481" s="1"/>
    </row>
    <row r="482" spans="1:11">
      <c r="A482" s="16"/>
      <c r="B482" s="16"/>
      <c r="C482" s="16"/>
      <c r="D482" s="16"/>
      <c r="E482" s="41"/>
      <c r="F482" s="9"/>
      <c r="G482" s="1"/>
      <c r="H482" s="1"/>
      <c r="I482" s="1"/>
      <c r="J482" s="1"/>
      <c r="K482" s="1"/>
    </row>
    <row r="483" spans="1:11">
      <c r="A483" s="22" t="s">
        <v>229</v>
      </c>
      <c r="B483" s="23" t="s">
        <v>253</v>
      </c>
      <c r="C483" s="16"/>
      <c r="D483" s="16"/>
      <c r="E483" s="40">
        <f>SUM(E480:E482)</f>
        <v>0</v>
      </c>
      <c r="F483" s="9"/>
      <c r="G483" s="1"/>
      <c r="H483" s="1"/>
      <c r="I483" s="1"/>
      <c r="J483" s="1"/>
      <c r="K483" s="1"/>
    </row>
    <row r="484" spans="1:11">
      <c r="A484" s="16"/>
      <c r="B484" s="16"/>
      <c r="C484" s="16"/>
      <c r="D484" s="16"/>
      <c r="E484" s="41"/>
      <c r="F484" s="9"/>
      <c r="G484" s="1"/>
      <c r="H484" s="1"/>
      <c r="I484" s="1"/>
      <c r="J484" s="1"/>
      <c r="K484" s="1"/>
    </row>
    <row r="485" spans="1:11">
      <c r="A485" s="22" t="s">
        <v>223</v>
      </c>
      <c r="B485" s="22" t="s">
        <v>267</v>
      </c>
      <c r="C485" s="16"/>
      <c r="D485" s="16"/>
      <c r="E485" s="40">
        <f>SUM(E483+E476+E445)</f>
        <v>0</v>
      </c>
      <c r="F485" s="9"/>
      <c r="G485" s="1"/>
      <c r="H485" s="1"/>
      <c r="I485" s="1"/>
      <c r="J485" s="1"/>
      <c r="K485" s="1"/>
    </row>
    <row r="486" spans="1:11">
      <c r="A486" s="16"/>
      <c r="B486" s="16"/>
      <c r="C486" s="16"/>
      <c r="D486" s="16"/>
      <c r="E486" s="41"/>
      <c r="F486" s="9"/>
      <c r="G486" s="1"/>
      <c r="H486" s="1"/>
      <c r="I486" s="1"/>
      <c r="J486" s="1"/>
      <c r="K486" s="1"/>
    </row>
    <row r="487" spans="1:11">
      <c r="A487" s="21" t="s">
        <v>83</v>
      </c>
      <c r="B487" s="47" t="s">
        <v>8</v>
      </c>
      <c r="C487" s="17"/>
      <c r="D487" s="17"/>
      <c r="E487" s="39"/>
      <c r="F487" s="1"/>
      <c r="G487" s="1"/>
      <c r="H487" s="1"/>
      <c r="I487" s="1"/>
      <c r="J487" s="1"/>
      <c r="K487" s="1"/>
    </row>
    <row r="488" spans="1:11">
      <c r="A488" s="20"/>
      <c r="B488" s="75"/>
      <c r="C488" s="1"/>
      <c r="D488" s="1"/>
      <c r="E488" s="43"/>
      <c r="F488" s="1"/>
      <c r="G488" s="1"/>
      <c r="H488" s="1"/>
      <c r="I488" s="1"/>
      <c r="J488" s="1"/>
      <c r="K488" s="1"/>
    </row>
    <row r="489" spans="1:11">
      <c r="A489" s="21" t="s">
        <v>254</v>
      </c>
      <c r="B489" s="45" t="s">
        <v>255</v>
      </c>
      <c r="C489" s="1"/>
      <c r="D489" s="1"/>
      <c r="E489" s="43"/>
      <c r="F489" s="1"/>
      <c r="G489" s="1"/>
      <c r="H489" s="1"/>
      <c r="I489" s="1"/>
      <c r="J489" s="1"/>
      <c r="K489" s="1"/>
    </row>
    <row r="490" spans="1:11">
      <c r="A490" s="7"/>
      <c r="B490" s="75"/>
      <c r="C490" s="1"/>
      <c r="D490" s="1"/>
      <c r="E490" s="43"/>
      <c r="F490" s="1"/>
      <c r="G490" s="1"/>
      <c r="H490" s="1"/>
      <c r="I490" s="1"/>
      <c r="J490" s="1"/>
      <c r="K490" s="1"/>
    </row>
    <row r="491" spans="1:11" ht="41.4">
      <c r="A491" s="16" t="s">
        <v>256</v>
      </c>
      <c r="B491" s="8" t="s">
        <v>257</v>
      </c>
      <c r="C491" s="26"/>
      <c r="D491" s="26"/>
      <c r="E491" s="43"/>
      <c r="F491" s="1"/>
      <c r="G491" s="1"/>
      <c r="H491" s="1"/>
      <c r="I491" s="1"/>
      <c r="J491" s="1"/>
      <c r="K491" s="1"/>
    </row>
    <row r="492" spans="1:11">
      <c r="A492" s="121"/>
      <c r="B492" s="75" t="s">
        <v>91</v>
      </c>
      <c r="C492" s="17">
        <v>1</v>
      </c>
      <c r="D492" s="559">
        <v>0</v>
      </c>
      <c r="E492" s="39">
        <f>ROUND(C492*ROUND(D492,2),2)</f>
        <v>0</v>
      </c>
      <c r="F492" s="1"/>
      <c r="G492" s="1"/>
      <c r="H492" s="1"/>
      <c r="I492" s="1"/>
      <c r="J492" s="1"/>
      <c r="K492" s="1"/>
    </row>
    <row r="493" spans="1:11" s="91" customFormat="1" ht="14.1">
      <c r="A493" s="122"/>
      <c r="B493" s="123"/>
      <c r="C493" s="124"/>
      <c r="D493" s="125"/>
      <c r="E493" s="126"/>
    </row>
    <row r="494" spans="1:11" s="91" customFormat="1" ht="27.6">
      <c r="A494" s="127" t="s">
        <v>370</v>
      </c>
      <c r="B494" s="128" t="s">
        <v>369</v>
      </c>
      <c r="C494" s="129"/>
      <c r="D494" s="130"/>
      <c r="E494" s="131"/>
    </row>
    <row r="495" spans="1:11" s="91" customFormat="1" ht="13.8">
      <c r="A495" s="127"/>
      <c r="B495" s="132" t="s">
        <v>2</v>
      </c>
      <c r="C495" s="129">
        <v>15</v>
      </c>
      <c r="D495" s="559">
        <v>0</v>
      </c>
      <c r="E495" s="39">
        <f>ROUND(C495*ROUND(D495,2),2)</f>
        <v>0</v>
      </c>
    </row>
    <row r="496" spans="1:11" s="91" customFormat="1" ht="13.8">
      <c r="A496" s="127"/>
      <c r="B496" s="132"/>
      <c r="C496" s="129"/>
      <c r="D496" s="130"/>
      <c r="E496" s="131"/>
    </row>
    <row r="497" spans="1:11" s="91" customFormat="1" ht="41.4">
      <c r="A497" s="127" t="s">
        <v>368</v>
      </c>
      <c r="B497" s="128" t="s">
        <v>670</v>
      </c>
      <c r="C497" s="129"/>
      <c r="D497" s="130"/>
      <c r="E497" s="131"/>
    </row>
    <row r="498" spans="1:11" s="91" customFormat="1" ht="14.1">
      <c r="A498" s="133"/>
      <c r="B498" s="132" t="s">
        <v>2</v>
      </c>
      <c r="C498" s="129">
        <v>50</v>
      </c>
      <c r="D498" s="559">
        <v>0</v>
      </c>
      <c r="E498" s="39">
        <f>ROUND(C498*ROUND(D498,2),2)</f>
        <v>0</v>
      </c>
    </row>
    <row r="499" spans="1:11" s="91" customFormat="1" ht="14.1">
      <c r="A499" s="133"/>
      <c r="B499" s="132"/>
      <c r="C499" s="129"/>
      <c r="D499" s="130"/>
      <c r="E499" s="131"/>
    </row>
    <row r="500" spans="1:11" s="91" customFormat="1" ht="27.6">
      <c r="A500" s="127" t="s">
        <v>367</v>
      </c>
      <c r="B500" s="128" t="s">
        <v>361</v>
      </c>
    </row>
    <row r="501" spans="1:11" s="91" customFormat="1" ht="13.8">
      <c r="A501" s="127"/>
      <c r="B501" s="128" t="s">
        <v>429</v>
      </c>
      <c r="C501" s="129">
        <v>3</v>
      </c>
      <c r="D501" s="559">
        <v>0</v>
      </c>
      <c r="E501" s="39">
        <f>ROUND(C501*ROUND(D501,2),2)</f>
        <v>0</v>
      </c>
    </row>
    <row r="502" spans="1:11">
      <c r="A502" s="121"/>
      <c r="B502" s="75"/>
      <c r="C502" s="26"/>
      <c r="D502" s="26"/>
      <c r="E502" s="43"/>
      <c r="F502" s="1"/>
      <c r="G502" s="1"/>
      <c r="H502" s="1"/>
      <c r="I502" s="1"/>
      <c r="J502" s="1"/>
      <c r="K502" s="1"/>
    </row>
    <row r="503" spans="1:11">
      <c r="A503" s="21" t="s">
        <v>263</v>
      </c>
      <c r="B503" s="45" t="s">
        <v>262</v>
      </c>
      <c r="C503" s="1"/>
      <c r="D503" s="1"/>
      <c r="E503" s="43"/>
      <c r="F503" s="1"/>
      <c r="G503" s="1"/>
      <c r="H503" s="1"/>
      <c r="I503" s="1"/>
      <c r="J503" s="1"/>
      <c r="K503" s="1"/>
    </row>
    <row r="504" spans="1:11">
      <c r="A504" s="20"/>
      <c r="B504" s="128"/>
      <c r="C504" s="1"/>
      <c r="D504" s="1"/>
      <c r="E504" s="43"/>
      <c r="F504" s="1"/>
      <c r="G504" s="1"/>
      <c r="H504" s="1"/>
      <c r="I504" s="1"/>
      <c r="J504" s="1"/>
      <c r="K504" s="1"/>
    </row>
    <row r="505" spans="1:11" ht="41.4">
      <c r="A505" s="597" t="s">
        <v>264</v>
      </c>
      <c r="B505" s="598" t="s">
        <v>366</v>
      </c>
      <c r="C505" s="599"/>
      <c r="D505" s="599"/>
      <c r="E505" s="600"/>
      <c r="F505" s="1"/>
      <c r="G505" s="1"/>
      <c r="H505" s="1"/>
      <c r="I505" s="1"/>
      <c r="J505" s="1"/>
      <c r="K505" s="1"/>
    </row>
    <row r="506" spans="1:11">
      <c r="A506" s="601"/>
      <c r="B506" s="602" t="s">
        <v>2</v>
      </c>
      <c r="C506" s="603">
        <f>290+15+230</f>
        <v>535</v>
      </c>
      <c r="D506" s="605">
        <v>0</v>
      </c>
      <c r="E506" s="604">
        <f>ROUND(C506*ROUND(D506,2),2)</f>
        <v>0</v>
      </c>
      <c r="F506" s="1"/>
      <c r="G506" s="1"/>
      <c r="H506" s="1"/>
      <c r="I506" s="1"/>
      <c r="J506" s="1"/>
      <c r="K506" s="1"/>
    </row>
    <row r="507" spans="1:11">
      <c r="A507" s="601"/>
      <c r="B507" s="602"/>
      <c r="C507" s="603"/>
      <c r="D507" s="605"/>
      <c r="E507" s="604"/>
      <c r="F507" s="1"/>
      <c r="G507" s="1"/>
      <c r="H507" s="1"/>
      <c r="I507" s="1"/>
      <c r="J507" s="1"/>
      <c r="K507" s="1"/>
    </row>
    <row r="508" spans="1:11" ht="69">
      <c r="A508" s="643" t="s">
        <v>692</v>
      </c>
      <c r="B508" s="644" t="s">
        <v>693</v>
      </c>
      <c r="C508" s="645"/>
      <c r="D508" s="646"/>
      <c r="E508" s="647"/>
      <c r="F508" s="1"/>
      <c r="G508" s="1"/>
      <c r="H508" s="1"/>
      <c r="I508" s="1"/>
      <c r="J508" s="1"/>
      <c r="K508" s="1"/>
    </row>
    <row r="509" spans="1:11">
      <c r="A509" s="643"/>
      <c r="B509" s="128" t="s">
        <v>2</v>
      </c>
      <c r="C509" s="653">
        <v>240</v>
      </c>
      <c r="D509" s="654">
        <v>0</v>
      </c>
      <c r="E509" s="655">
        <f>ROUND(C509*ROUND(D509,2),2)</f>
        <v>0</v>
      </c>
      <c r="F509" s="1"/>
      <c r="G509" s="1"/>
      <c r="H509" s="1"/>
      <c r="I509" s="1"/>
      <c r="J509" s="1"/>
      <c r="K509" s="1"/>
    </row>
    <row r="510" spans="1:11">
      <c r="A510" s="15"/>
      <c r="B510" s="128"/>
      <c r="C510" s="656"/>
      <c r="D510" s="657"/>
      <c r="E510" s="658"/>
      <c r="F510" s="1"/>
      <c r="G510" s="1"/>
      <c r="H510" s="1"/>
      <c r="I510" s="1"/>
      <c r="J510" s="1"/>
      <c r="K510" s="1"/>
    </row>
    <row r="511" spans="1:11" ht="82.8">
      <c r="A511" s="643" t="s">
        <v>694</v>
      </c>
      <c r="B511" s="644" t="s">
        <v>695</v>
      </c>
      <c r="C511" s="656"/>
      <c r="D511" s="657"/>
      <c r="E511" s="658"/>
      <c r="F511" s="1"/>
      <c r="G511" s="1"/>
      <c r="H511" s="1"/>
      <c r="I511" s="1"/>
      <c r="J511" s="1"/>
      <c r="K511" s="1"/>
    </row>
    <row r="512" spans="1:11">
      <c r="A512" s="643"/>
      <c r="B512" s="128" t="s">
        <v>2</v>
      </c>
      <c r="C512" s="653">
        <v>40</v>
      </c>
      <c r="D512" s="654">
        <v>0</v>
      </c>
      <c r="E512" s="655">
        <f>ROUND(C512*ROUND(D512,2),2)</f>
        <v>0</v>
      </c>
      <c r="F512" s="1"/>
      <c r="G512" s="1"/>
      <c r="H512" s="1"/>
      <c r="I512" s="1"/>
      <c r="J512" s="1"/>
      <c r="K512" s="1"/>
    </row>
    <row r="513" spans="1:11">
      <c r="A513" s="15"/>
      <c r="B513" s="128"/>
      <c r="C513" s="656"/>
      <c r="D513" s="657"/>
      <c r="E513" s="658"/>
      <c r="F513" s="1"/>
      <c r="G513" s="1"/>
      <c r="H513" s="1"/>
      <c r="I513" s="1"/>
      <c r="J513" s="1"/>
      <c r="K513" s="1"/>
    </row>
    <row r="514" spans="1:11" ht="55.2">
      <c r="A514" s="643" t="s">
        <v>696</v>
      </c>
      <c r="B514" s="644" t="s">
        <v>697</v>
      </c>
      <c r="C514" s="656"/>
      <c r="D514" s="657"/>
      <c r="E514" s="658"/>
      <c r="F514" s="1"/>
      <c r="G514" s="1"/>
      <c r="H514" s="1"/>
      <c r="I514" s="1"/>
      <c r="J514" s="1"/>
      <c r="K514" s="1"/>
    </row>
    <row r="515" spans="1:11">
      <c r="A515" s="643"/>
      <c r="B515" s="128" t="s">
        <v>2</v>
      </c>
      <c r="C515" s="653">
        <v>60</v>
      </c>
      <c r="D515" s="654">
        <v>0</v>
      </c>
      <c r="E515" s="655">
        <f>ROUND(C515*ROUND(D515,2),2)</f>
        <v>0</v>
      </c>
      <c r="F515" s="1"/>
      <c r="G515" s="1"/>
      <c r="H515" s="1"/>
      <c r="I515" s="1"/>
      <c r="J515" s="1"/>
      <c r="K515" s="1"/>
    </row>
    <row r="516" spans="1:11" s="91" customFormat="1" ht="12.3">
      <c r="A516" s="99"/>
      <c r="B516" s="98"/>
      <c r="C516" s="97"/>
      <c r="D516" s="606"/>
      <c r="E516" s="96"/>
    </row>
    <row r="517" spans="1:11" s="91" customFormat="1" ht="41.4">
      <c r="A517" s="15" t="s">
        <v>364</v>
      </c>
      <c r="B517" s="128" t="s">
        <v>365</v>
      </c>
      <c r="C517" s="1"/>
      <c r="D517" s="607"/>
      <c r="E517" s="43"/>
    </row>
    <row r="518" spans="1:11" s="91" customFormat="1" ht="13.8">
      <c r="A518" s="20"/>
      <c r="B518" s="48" t="s">
        <v>91</v>
      </c>
      <c r="C518" s="17">
        <v>2</v>
      </c>
      <c r="D518" s="559">
        <v>0</v>
      </c>
      <c r="E518" s="39">
        <f>ROUND(C518*ROUND(D518,2),2)</f>
        <v>0</v>
      </c>
    </row>
    <row r="519" spans="1:11" s="91" customFormat="1" ht="12.3">
      <c r="A519" s="99"/>
      <c r="B519" s="98"/>
      <c r="C519" s="97"/>
      <c r="D519" s="606"/>
      <c r="E519" s="96"/>
    </row>
    <row r="520" spans="1:11" s="91" customFormat="1" ht="27.6">
      <c r="A520" s="15" t="s">
        <v>364</v>
      </c>
      <c r="B520" s="128" t="s">
        <v>361</v>
      </c>
      <c r="C520" s="1"/>
      <c r="D520" s="607"/>
      <c r="E520" s="43"/>
    </row>
    <row r="521" spans="1:11" s="91" customFormat="1" ht="13.8">
      <c r="A521" s="20"/>
      <c r="B521" s="48" t="s">
        <v>429</v>
      </c>
      <c r="C521" s="17">
        <v>3</v>
      </c>
      <c r="D521" s="559">
        <v>0</v>
      </c>
      <c r="E521" s="39">
        <f>ROUND(C521*ROUND(D521,2),2)</f>
        <v>0</v>
      </c>
    </row>
    <row r="522" spans="1:11">
      <c r="A522" s="20"/>
      <c r="B522" s="75"/>
      <c r="C522" s="1"/>
      <c r="D522" s="607"/>
      <c r="E522" s="43"/>
      <c r="F522" s="1"/>
      <c r="G522" s="1"/>
      <c r="H522" s="1"/>
      <c r="I522" s="1"/>
      <c r="J522" s="1"/>
      <c r="K522" s="1"/>
    </row>
    <row r="523" spans="1:11">
      <c r="A523" s="21" t="s">
        <v>259</v>
      </c>
      <c r="B523" s="47" t="s">
        <v>260</v>
      </c>
      <c r="C523" s="1"/>
      <c r="D523" s="607"/>
      <c r="E523" s="43"/>
      <c r="F523" s="1"/>
      <c r="G523" s="1"/>
      <c r="H523" s="1"/>
      <c r="I523" s="1"/>
      <c r="J523" s="1"/>
      <c r="K523" s="1"/>
    </row>
    <row r="524" spans="1:11">
      <c r="A524" s="7"/>
      <c r="B524" s="75"/>
      <c r="C524" s="1"/>
      <c r="D524" s="607"/>
      <c r="E524" s="43"/>
      <c r="F524" s="1"/>
      <c r="G524" s="1"/>
      <c r="H524" s="1"/>
      <c r="I524" s="1"/>
      <c r="J524" s="1"/>
      <c r="K524" s="1"/>
    </row>
    <row r="525" spans="1:11">
      <c r="A525" s="597" t="s">
        <v>258</v>
      </c>
      <c r="B525" s="598" t="s">
        <v>261</v>
      </c>
      <c r="C525" s="599"/>
      <c r="D525" s="608"/>
      <c r="E525" s="600"/>
    </row>
    <row r="526" spans="1:11">
      <c r="A526" s="601"/>
      <c r="B526" s="602" t="s">
        <v>2</v>
      </c>
      <c r="C526" s="603">
        <f>13+35+92</f>
        <v>140</v>
      </c>
      <c r="D526" s="605">
        <v>0</v>
      </c>
      <c r="E526" s="604">
        <f>ROUND(C526*ROUND(D526,2),2)</f>
        <v>0</v>
      </c>
    </row>
    <row r="527" spans="1:11">
      <c r="A527" s="63"/>
      <c r="B527" s="46"/>
      <c r="C527" s="17"/>
      <c r="D527" s="560"/>
      <c r="E527" s="39"/>
    </row>
    <row r="528" spans="1:11" ht="55.2">
      <c r="A528" s="648"/>
      <c r="B528" s="644" t="s">
        <v>698</v>
      </c>
      <c r="C528" s="649"/>
      <c r="D528" s="650"/>
      <c r="E528" s="651"/>
    </row>
    <row r="529" spans="1:5">
      <c r="A529" s="648"/>
      <c r="B529" s="662" t="s">
        <v>2</v>
      </c>
      <c r="C529" s="34">
        <v>40</v>
      </c>
      <c r="D529" s="659">
        <v>0</v>
      </c>
      <c r="E529" s="660">
        <f>ROUND(C529*ROUND(D529,2),2)</f>
        <v>0</v>
      </c>
    </row>
    <row r="530" spans="1:5">
      <c r="A530" s="63"/>
      <c r="B530" s="46"/>
      <c r="C530" s="34"/>
      <c r="D530" s="661"/>
      <c r="E530" s="660"/>
    </row>
    <row r="531" spans="1:5" ht="42">
      <c r="A531" s="63"/>
      <c r="B531" s="652" t="s">
        <v>699</v>
      </c>
      <c r="C531" s="34"/>
      <c r="D531" s="661"/>
      <c r="E531" s="660"/>
    </row>
    <row r="532" spans="1:5">
      <c r="A532" s="63"/>
      <c r="B532" s="46" t="s">
        <v>2</v>
      </c>
      <c r="C532" s="34">
        <v>35</v>
      </c>
      <c r="D532" s="659">
        <v>0</v>
      </c>
      <c r="E532" s="660">
        <f>ROUND(C532*ROUND(D532,2),2)</f>
        <v>0</v>
      </c>
    </row>
    <row r="533" spans="1:5">
      <c r="A533" s="63"/>
      <c r="B533" s="46"/>
      <c r="C533" s="34"/>
      <c r="D533" s="661"/>
      <c r="E533" s="660"/>
    </row>
    <row r="534" spans="1:5" ht="28.2">
      <c r="A534" s="63"/>
      <c r="B534" s="652" t="s">
        <v>700</v>
      </c>
      <c r="C534" s="34"/>
      <c r="D534" s="661"/>
      <c r="E534" s="660"/>
    </row>
    <row r="535" spans="1:5">
      <c r="A535" s="63"/>
      <c r="B535" s="46" t="s">
        <v>2</v>
      </c>
      <c r="C535" s="34">
        <v>10</v>
      </c>
      <c r="D535" s="659">
        <v>0</v>
      </c>
      <c r="E535" s="660">
        <f>ROUND(C535*ROUND(D535,2),2)</f>
        <v>0</v>
      </c>
    </row>
    <row r="536" spans="1:5">
      <c r="A536" s="63"/>
      <c r="B536" s="46"/>
      <c r="C536" s="17"/>
      <c r="D536" s="560"/>
      <c r="E536" s="39"/>
    </row>
    <row r="537" spans="1:5" ht="42">
      <c r="A537" s="63"/>
      <c r="B537" s="652" t="s">
        <v>701</v>
      </c>
      <c r="C537" s="17"/>
      <c r="D537" s="560"/>
      <c r="E537" s="39"/>
    </row>
    <row r="538" spans="1:5">
      <c r="A538" s="63"/>
      <c r="B538" s="46" t="s">
        <v>2</v>
      </c>
      <c r="C538" s="17">
        <v>30</v>
      </c>
      <c r="D538" s="559">
        <v>0</v>
      </c>
      <c r="E538" s="39">
        <f>ROUND(C538*ROUND(D538,2),2)</f>
        <v>0</v>
      </c>
    </row>
    <row r="539" spans="1:5" s="91" customFormat="1">
      <c r="A539" s="30"/>
      <c r="B539" s="46"/>
      <c r="C539" s="1"/>
      <c r="D539" s="607"/>
      <c r="E539" s="43"/>
    </row>
    <row r="540" spans="1:5" s="91" customFormat="1">
      <c r="A540" s="30" t="s">
        <v>363</v>
      </c>
      <c r="B540" s="46" t="s">
        <v>671</v>
      </c>
      <c r="C540" s="1"/>
      <c r="D540" s="1"/>
      <c r="E540" s="43"/>
    </row>
    <row r="541" spans="1:5" s="91" customFormat="1">
      <c r="A541" s="63"/>
      <c r="B541" s="46" t="s">
        <v>91</v>
      </c>
      <c r="C541" s="17">
        <v>1</v>
      </c>
      <c r="D541" s="559">
        <v>0</v>
      </c>
      <c r="E541" s="39">
        <f>ROUND(C541*ROUND(D541,2),2)</f>
        <v>0</v>
      </c>
    </row>
    <row r="542" spans="1:5" s="91" customFormat="1">
      <c r="A542" s="63"/>
      <c r="B542" s="46"/>
      <c r="C542" s="17"/>
      <c r="D542" s="17"/>
      <c r="E542" s="39"/>
    </row>
    <row r="543" spans="1:5" s="91" customFormat="1" ht="28.2">
      <c r="A543" s="30" t="s">
        <v>362</v>
      </c>
      <c r="B543" s="46" t="s">
        <v>361</v>
      </c>
      <c r="C543" s="1"/>
      <c r="D543" s="1"/>
      <c r="E543" s="43"/>
    </row>
    <row r="544" spans="1:5" s="91" customFormat="1">
      <c r="A544" s="63"/>
      <c r="B544" s="46" t="s">
        <v>429</v>
      </c>
      <c r="C544" s="17">
        <v>2</v>
      </c>
      <c r="D544" s="559">
        <v>0</v>
      </c>
      <c r="E544" s="39">
        <f>ROUND(C544*ROUND(D544,2),2)</f>
        <v>0</v>
      </c>
    </row>
    <row r="545" spans="1:6">
      <c r="A545" s="30"/>
      <c r="B545" s="46"/>
      <c r="C545" s="17"/>
      <c r="D545" s="17"/>
      <c r="E545" s="43"/>
    </row>
    <row r="546" spans="1:6">
      <c r="A546" s="64" t="s">
        <v>86</v>
      </c>
      <c r="B546" s="45" t="s">
        <v>290</v>
      </c>
      <c r="C546" s="17"/>
      <c r="D546" s="17"/>
      <c r="E546" s="43"/>
    </row>
    <row r="547" spans="1:6">
      <c r="A547" s="30"/>
      <c r="B547" s="46"/>
      <c r="C547" s="17"/>
      <c r="D547" s="17"/>
      <c r="E547" s="39"/>
      <c r="F547" s="10"/>
    </row>
    <row r="548" spans="1:6">
      <c r="A548" s="30" t="s">
        <v>84</v>
      </c>
      <c r="B548" s="46" t="s">
        <v>87</v>
      </c>
      <c r="C548" s="17"/>
      <c r="D548" s="17"/>
      <c r="E548" s="39"/>
      <c r="F548" s="10"/>
    </row>
    <row r="549" spans="1:6">
      <c r="A549" s="30"/>
      <c r="B549" s="46" t="s">
        <v>88</v>
      </c>
      <c r="C549" s="17">
        <v>30</v>
      </c>
      <c r="D549" s="560">
        <v>45</v>
      </c>
      <c r="E549" s="39">
        <f>ROUND(C549*ROUND(D549,2),2)</f>
        <v>1350</v>
      </c>
      <c r="F549" s="10"/>
    </row>
    <row r="550" spans="1:6">
      <c r="A550" s="30"/>
      <c r="B550" s="46"/>
      <c r="C550" s="17"/>
      <c r="D550" s="17"/>
      <c r="E550" s="39"/>
      <c r="F550" s="10"/>
    </row>
    <row r="551" spans="1:6">
      <c r="A551" s="30" t="s">
        <v>266</v>
      </c>
      <c r="B551" s="46" t="s">
        <v>265</v>
      </c>
      <c r="C551" s="17"/>
      <c r="D551" s="17"/>
      <c r="E551" s="39"/>
      <c r="F551" s="10"/>
    </row>
    <row r="552" spans="1:6">
      <c r="A552" s="30"/>
      <c r="B552" s="46" t="s">
        <v>88</v>
      </c>
      <c r="C552" s="17">
        <f>15</f>
        <v>15</v>
      </c>
      <c r="D552" s="17">
        <v>45</v>
      </c>
      <c r="E552" s="39">
        <f>ROUND(C552*ROUND(D552,2),2)</f>
        <v>675</v>
      </c>
      <c r="F552" s="10"/>
    </row>
    <row r="553" spans="1:6" s="91" customFormat="1" ht="12.3">
      <c r="A553" s="82"/>
      <c r="B553" s="84"/>
      <c r="C553" s="95"/>
      <c r="D553" s="96"/>
      <c r="E553" s="96"/>
    </row>
    <row r="554" spans="1:6" s="91" customFormat="1" ht="27.6">
      <c r="A554" s="30" t="s">
        <v>360</v>
      </c>
      <c r="B554" s="46" t="s">
        <v>672</v>
      </c>
      <c r="C554" s="17"/>
      <c r="D554" s="17"/>
      <c r="E554" s="39"/>
    </row>
    <row r="555" spans="1:6" s="91" customFormat="1" ht="13.8">
      <c r="A555" s="30"/>
      <c r="B555" s="46" t="s">
        <v>91</v>
      </c>
      <c r="C555" s="17">
        <v>1</v>
      </c>
      <c r="D555" s="559">
        <v>0</v>
      </c>
      <c r="E555" s="39">
        <f>ROUND(C555*ROUND(D555,2),2)</f>
        <v>0</v>
      </c>
    </row>
    <row r="556" spans="1:6">
      <c r="A556" s="63"/>
      <c r="B556" s="76"/>
      <c r="C556" s="17"/>
      <c r="D556" s="17"/>
      <c r="E556" s="39"/>
      <c r="F556" s="10"/>
    </row>
    <row r="557" spans="1:6" ht="42">
      <c r="A557" s="30" t="s">
        <v>90</v>
      </c>
      <c r="B557" s="46" t="s">
        <v>673</v>
      </c>
      <c r="C557" s="17"/>
      <c r="D557" s="17"/>
      <c r="E557" s="39"/>
      <c r="F557" s="10"/>
    </row>
    <row r="558" spans="1:6">
      <c r="A558" s="30"/>
      <c r="B558" s="46" t="s">
        <v>91</v>
      </c>
      <c r="C558" s="17">
        <f>1+1+1</f>
        <v>3</v>
      </c>
      <c r="D558" s="559">
        <v>0</v>
      </c>
      <c r="E558" s="39">
        <f>ROUND(C558*ROUND(D558,2),2)</f>
        <v>0</v>
      </c>
      <c r="F558" s="10"/>
    </row>
    <row r="559" spans="1:6" s="91" customFormat="1" ht="12.3">
      <c r="A559" s="82"/>
      <c r="B559" s="84"/>
      <c r="C559" s="95"/>
      <c r="D559" s="96"/>
      <c r="E559" s="96"/>
    </row>
    <row r="560" spans="1:6" s="91" customFormat="1" ht="13.8">
      <c r="A560" s="30" t="s">
        <v>359</v>
      </c>
      <c r="B560" s="46" t="s">
        <v>674</v>
      </c>
      <c r="C560" s="17"/>
      <c r="D560" s="17"/>
      <c r="E560" s="39"/>
    </row>
    <row r="561" spans="1:6" s="91" customFormat="1" ht="13.8">
      <c r="A561" s="30"/>
      <c r="B561" s="46" t="s">
        <v>91</v>
      </c>
      <c r="C561" s="17">
        <v>1</v>
      </c>
      <c r="D561" s="559">
        <v>0</v>
      </c>
      <c r="E561" s="39">
        <f>ROUND(C561*ROUND(D561,2),2)</f>
        <v>0</v>
      </c>
    </row>
    <row r="562" spans="1:6">
      <c r="A562" s="63"/>
      <c r="B562" s="76"/>
      <c r="C562" s="17"/>
      <c r="D562" s="17"/>
      <c r="E562" s="39"/>
      <c r="F562" s="10"/>
    </row>
    <row r="563" spans="1:6">
      <c r="A563" s="21" t="s">
        <v>83</v>
      </c>
      <c r="B563" s="47" t="s">
        <v>92</v>
      </c>
      <c r="C563" s="17"/>
      <c r="D563" s="17"/>
      <c r="E563" s="42">
        <f>SUM(E491:E562)</f>
        <v>2025</v>
      </c>
      <c r="F563" s="10"/>
    </row>
    <row r="564" spans="1:6">
      <c r="A564" s="63"/>
      <c r="B564" s="76"/>
      <c r="C564" s="10"/>
      <c r="D564" s="10"/>
      <c r="E564" s="39"/>
      <c r="F564" s="10"/>
    </row>
    <row r="565" spans="1:6">
      <c r="A565" s="61"/>
      <c r="B565" s="76"/>
      <c r="C565" s="10"/>
      <c r="D565" s="10"/>
      <c r="E565" s="10"/>
      <c r="F565" s="10"/>
    </row>
    <row r="566" spans="1:6">
      <c r="A566" s="61"/>
      <c r="B566" s="76"/>
    </row>
    <row r="567" spans="1:6">
      <c r="A567" s="61"/>
      <c r="B567" s="76"/>
    </row>
    <row r="568" spans="1:6">
      <c r="A568" s="61"/>
      <c r="B568" s="76"/>
    </row>
    <row r="569" spans="1:6">
      <c r="A569" s="61"/>
      <c r="B569" s="76"/>
    </row>
    <row r="570" spans="1:6">
      <c r="A570" s="61"/>
      <c r="B570" s="76"/>
    </row>
    <row r="571" spans="1:6">
      <c r="A571" s="61"/>
      <c r="B571" s="76"/>
    </row>
    <row r="572" spans="1:6">
      <c r="A572" s="61"/>
      <c r="B572" s="76"/>
    </row>
    <row r="573" spans="1:6">
      <c r="A573" s="61"/>
      <c r="B573" s="76"/>
    </row>
    <row r="574" spans="1:6">
      <c r="A574" s="61"/>
      <c r="B574" s="76"/>
    </row>
    <row r="575" spans="1:6">
      <c r="A575" s="61"/>
      <c r="B575" s="76"/>
    </row>
    <row r="576" spans="1:6">
      <c r="A576" s="61"/>
      <c r="B576" s="76"/>
    </row>
    <row r="577" spans="1:2">
      <c r="A577" s="61"/>
      <c r="B577" s="76"/>
    </row>
    <row r="578" spans="1:2">
      <c r="B578" s="76"/>
    </row>
  </sheetData>
  <sheetProtection algorithmName="SHA-512" hashValue="NZZtBRet3+I1lrGALLTq/mxmOVTWMNcQQAtDzPzWGeO7IPXi3UfeJ1ddMSNYX6hidp33yd+ppNEKusaVSZvU/Q==" saltValue="7yisawBV9BWxCpjP6oc47g==" spinCount="100000" sheet="1" objects="1" scenarios="1" selectLockedCells="1"/>
  <phoneticPr fontId="39" type="noConversion"/>
  <pageMargins left="0.98425196850393704" right="0.98425196850393704" top="0.78740157480314965" bottom="0.98425196850393704" header="0.39370078740157483" footer="0.39370078740157483"/>
  <pageSetup paperSize="9" scale="89" orientation="portrait" horizontalDpi="4294967293" r:id="rId1"/>
  <headerFooter>
    <oddHeader>&amp;L&amp;10Rekonstrukcija odseka ceste R2-421/2506 Ručetna vas - Jugorje, od km 5,600 do km 6,650</oddHeader>
    <oddFooter>&amp;C&amp;A&amp;RStran &amp;P/&amp;N</oddFooter>
  </headerFooter>
  <rowBreaks count="10" manualBreakCount="10">
    <brk id="37" max="16383" man="1"/>
    <brk id="108" max="16383" man="1"/>
    <brk id="177" max="16383" man="1"/>
    <brk id="213" max="16383" man="1"/>
    <brk id="248" max="16383" man="1"/>
    <brk id="321" max="16383" man="1"/>
    <brk id="381" max="16383" man="1"/>
    <brk id="414" max="4" man="1"/>
    <brk id="446" max="16383" man="1"/>
    <brk id="4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16BA1-0910-4FC6-BD66-26BFE93A0DE0}">
  <dimension ref="A1:AV606"/>
  <sheetViews>
    <sheetView view="pageBreakPreview" zoomScale="115" zoomScaleNormal="100" zoomScaleSheetLayoutView="115" workbookViewId="0">
      <selection activeCell="C77" sqref="C77"/>
    </sheetView>
  </sheetViews>
  <sheetFormatPr defaultColWidth="10.15625" defaultRowHeight="18.75" customHeight="1"/>
  <cols>
    <col min="1" max="1" width="7.05078125" style="154" customWidth="1"/>
    <col min="2" max="2" width="42.9453125" style="135" customWidth="1"/>
    <col min="3" max="3" width="7.9453125" style="136" customWidth="1"/>
    <col min="4" max="4" width="9" style="136" customWidth="1"/>
    <col min="5" max="5" width="12.20703125" style="136" customWidth="1"/>
    <col min="6" max="6" width="31" style="137" customWidth="1"/>
    <col min="7" max="7" width="4.47265625" style="137" customWidth="1"/>
    <col min="8" max="8" width="4" style="137" hidden="1" customWidth="1"/>
    <col min="9" max="48" width="10.15625" style="137" customWidth="1"/>
    <col min="49" max="255" width="10.15625" style="138"/>
    <col min="256" max="256" width="7.05078125" style="138" customWidth="1"/>
    <col min="257" max="257" width="42.9453125" style="138" customWidth="1"/>
    <col min="258" max="258" width="7.9453125" style="138" customWidth="1"/>
    <col min="259" max="259" width="9" style="138" customWidth="1"/>
    <col min="260" max="260" width="0" style="138" hidden="1" customWidth="1"/>
    <col min="261" max="261" width="12.20703125" style="138" customWidth="1"/>
    <col min="262" max="262" width="31" style="138" customWidth="1"/>
    <col min="263" max="263" width="4.47265625" style="138" customWidth="1"/>
    <col min="264" max="264" width="0" style="138" hidden="1" customWidth="1"/>
    <col min="265" max="511" width="10.15625" style="138"/>
    <col min="512" max="512" width="7.05078125" style="138" customWidth="1"/>
    <col min="513" max="513" width="42.9453125" style="138" customWidth="1"/>
    <col min="514" max="514" width="7.9453125" style="138" customWidth="1"/>
    <col min="515" max="515" width="9" style="138" customWidth="1"/>
    <col min="516" max="516" width="0" style="138" hidden="1" customWidth="1"/>
    <col min="517" max="517" width="12.20703125" style="138" customWidth="1"/>
    <col min="518" max="518" width="31" style="138" customWidth="1"/>
    <col min="519" max="519" width="4.47265625" style="138" customWidth="1"/>
    <col min="520" max="520" width="0" style="138" hidden="1" customWidth="1"/>
    <col min="521" max="767" width="10.15625" style="138"/>
    <col min="768" max="768" width="7.05078125" style="138" customWidth="1"/>
    <col min="769" max="769" width="42.9453125" style="138" customWidth="1"/>
    <col min="770" max="770" width="7.9453125" style="138" customWidth="1"/>
    <col min="771" max="771" width="9" style="138" customWidth="1"/>
    <col min="772" max="772" width="0" style="138" hidden="1" customWidth="1"/>
    <col min="773" max="773" width="12.20703125" style="138" customWidth="1"/>
    <col min="774" max="774" width="31" style="138" customWidth="1"/>
    <col min="775" max="775" width="4.47265625" style="138" customWidth="1"/>
    <col min="776" max="776" width="0" style="138" hidden="1" customWidth="1"/>
    <col min="777" max="1023" width="10.15625" style="138"/>
    <col min="1024" max="1024" width="7.05078125" style="138" customWidth="1"/>
    <col min="1025" max="1025" width="42.9453125" style="138" customWidth="1"/>
    <col min="1026" max="1026" width="7.9453125" style="138" customWidth="1"/>
    <col min="1027" max="1027" width="9" style="138" customWidth="1"/>
    <col min="1028" max="1028" width="0" style="138" hidden="1" customWidth="1"/>
    <col min="1029" max="1029" width="12.20703125" style="138" customWidth="1"/>
    <col min="1030" max="1030" width="31" style="138" customWidth="1"/>
    <col min="1031" max="1031" width="4.47265625" style="138" customWidth="1"/>
    <col min="1032" max="1032" width="0" style="138" hidden="1" customWidth="1"/>
    <col min="1033" max="1279" width="10.15625" style="138"/>
    <col min="1280" max="1280" width="7.05078125" style="138" customWidth="1"/>
    <col min="1281" max="1281" width="42.9453125" style="138" customWidth="1"/>
    <col min="1282" max="1282" width="7.9453125" style="138" customWidth="1"/>
    <col min="1283" max="1283" width="9" style="138" customWidth="1"/>
    <col min="1284" max="1284" width="0" style="138" hidden="1" customWidth="1"/>
    <col min="1285" max="1285" width="12.20703125" style="138" customWidth="1"/>
    <col min="1286" max="1286" width="31" style="138" customWidth="1"/>
    <col min="1287" max="1287" width="4.47265625" style="138" customWidth="1"/>
    <col min="1288" max="1288" width="0" style="138" hidden="1" customWidth="1"/>
    <col min="1289" max="1535" width="10.15625" style="138"/>
    <col min="1536" max="1536" width="7.05078125" style="138" customWidth="1"/>
    <col min="1537" max="1537" width="42.9453125" style="138" customWidth="1"/>
    <col min="1538" max="1538" width="7.9453125" style="138" customWidth="1"/>
    <col min="1539" max="1539" width="9" style="138" customWidth="1"/>
    <col min="1540" max="1540" width="0" style="138" hidden="1" customWidth="1"/>
    <col min="1541" max="1541" width="12.20703125" style="138" customWidth="1"/>
    <col min="1542" max="1542" width="31" style="138" customWidth="1"/>
    <col min="1543" max="1543" width="4.47265625" style="138" customWidth="1"/>
    <col min="1544" max="1544" width="0" style="138" hidden="1" customWidth="1"/>
    <col min="1545" max="1791" width="10.15625" style="138"/>
    <col min="1792" max="1792" width="7.05078125" style="138" customWidth="1"/>
    <col min="1793" max="1793" width="42.9453125" style="138" customWidth="1"/>
    <col min="1794" max="1794" width="7.9453125" style="138" customWidth="1"/>
    <col min="1795" max="1795" width="9" style="138" customWidth="1"/>
    <col min="1796" max="1796" width="0" style="138" hidden="1" customWidth="1"/>
    <col min="1797" max="1797" width="12.20703125" style="138" customWidth="1"/>
    <col min="1798" max="1798" width="31" style="138" customWidth="1"/>
    <col min="1799" max="1799" width="4.47265625" style="138" customWidth="1"/>
    <col min="1800" max="1800" width="0" style="138" hidden="1" customWidth="1"/>
    <col min="1801" max="2047" width="10.15625" style="138"/>
    <col min="2048" max="2048" width="7.05078125" style="138" customWidth="1"/>
    <col min="2049" max="2049" width="42.9453125" style="138" customWidth="1"/>
    <col min="2050" max="2050" width="7.9453125" style="138" customWidth="1"/>
    <col min="2051" max="2051" width="9" style="138" customWidth="1"/>
    <col min="2052" max="2052" width="0" style="138" hidden="1" customWidth="1"/>
    <col min="2053" max="2053" width="12.20703125" style="138" customWidth="1"/>
    <col min="2054" max="2054" width="31" style="138" customWidth="1"/>
    <col min="2055" max="2055" width="4.47265625" style="138" customWidth="1"/>
    <col min="2056" max="2056" width="0" style="138" hidden="1" customWidth="1"/>
    <col min="2057" max="2303" width="10.15625" style="138"/>
    <col min="2304" max="2304" width="7.05078125" style="138" customWidth="1"/>
    <col min="2305" max="2305" width="42.9453125" style="138" customWidth="1"/>
    <col min="2306" max="2306" width="7.9453125" style="138" customWidth="1"/>
    <col min="2307" max="2307" width="9" style="138" customWidth="1"/>
    <col min="2308" max="2308" width="0" style="138" hidden="1" customWidth="1"/>
    <col min="2309" max="2309" width="12.20703125" style="138" customWidth="1"/>
    <col min="2310" max="2310" width="31" style="138" customWidth="1"/>
    <col min="2311" max="2311" width="4.47265625" style="138" customWidth="1"/>
    <col min="2312" max="2312" width="0" style="138" hidden="1" customWidth="1"/>
    <col min="2313" max="2559" width="10.15625" style="138"/>
    <col min="2560" max="2560" width="7.05078125" style="138" customWidth="1"/>
    <col min="2561" max="2561" width="42.9453125" style="138" customWidth="1"/>
    <col min="2562" max="2562" width="7.9453125" style="138" customWidth="1"/>
    <col min="2563" max="2563" width="9" style="138" customWidth="1"/>
    <col min="2564" max="2564" width="0" style="138" hidden="1" customWidth="1"/>
    <col min="2565" max="2565" width="12.20703125" style="138" customWidth="1"/>
    <col min="2566" max="2566" width="31" style="138" customWidth="1"/>
    <col min="2567" max="2567" width="4.47265625" style="138" customWidth="1"/>
    <col min="2568" max="2568" width="0" style="138" hidden="1" customWidth="1"/>
    <col min="2569" max="2815" width="10.15625" style="138"/>
    <col min="2816" max="2816" width="7.05078125" style="138" customWidth="1"/>
    <col min="2817" max="2817" width="42.9453125" style="138" customWidth="1"/>
    <col min="2818" max="2818" width="7.9453125" style="138" customWidth="1"/>
    <col min="2819" max="2819" width="9" style="138" customWidth="1"/>
    <col min="2820" max="2820" width="0" style="138" hidden="1" customWidth="1"/>
    <col min="2821" max="2821" width="12.20703125" style="138" customWidth="1"/>
    <col min="2822" max="2822" width="31" style="138" customWidth="1"/>
    <col min="2823" max="2823" width="4.47265625" style="138" customWidth="1"/>
    <col min="2824" max="2824" width="0" style="138" hidden="1" customWidth="1"/>
    <col min="2825" max="3071" width="10.15625" style="138"/>
    <col min="3072" max="3072" width="7.05078125" style="138" customWidth="1"/>
    <col min="3073" max="3073" width="42.9453125" style="138" customWidth="1"/>
    <col min="3074" max="3074" width="7.9453125" style="138" customWidth="1"/>
    <col min="3075" max="3075" width="9" style="138" customWidth="1"/>
    <col min="3076" max="3076" width="0" style="138" hidden="1" customWidth="1"/>
    <col min="3077" max="3077" width="12.20703125" style="138" customWidth="1"/>
    <col min="3078" max="3078" width="31" style="138" customWidth="1"/>
    <col min="3079" max="3079" width="4.47265625" style="138" customWidth="1"/>
    <col min="3080" max="3080" width="0" style="138" hidden="1" customWidth="1"/>
    <col min="3081" max="3327" width="10.15625" style="138"/>
    <col min="3328" max="3328" width="7.05078125" style="138" customWidth="1"/>
    <col min="3329" max="3329" width="42.9453125" style="138" customWidth="1"/>
    <col min="3330" max="3330" width="7.9453125" style="138" customWidth="1"/>
    <col min="3331" max="3331" width="9" style="138" customWidth="1"/>
    <col min="3332" max="3332" width="0" style="138" hidden="1" customWidth="1"/>
    <col min="3333" max="3333" width="12.20703125" style="138" customWidth="1"/>
    <col min="3334" max="3334" width="31" style="138" customWidth="1"/>
    <col min="3335" max="3335" width="4.47265625" style="138" customWidth="1"/>
    <col min="3336" max="3336" width="0" style="138" hidden="1" customWidth="1"/>
    <col min="3337" max="3583" width="10.15625" style="138"/>
    <col min="3584" max="3584" width="7.05078125" style="138" customWidth="1"/>
    <col min="3585" max="3585" width="42.9453125" style="138" customWidth="1"/>
    <col min="3586" max="3586" width="7.9453125" style="138" customWidth="1"/>
    <col min="3587" max="3587" width="9" style="138" customWidth="1"/>
    <col min="3588" max="3588" width="0" style="138" hidden="1" customWidth="1"/>
    <col min="3589" max="3589" width="12.20703125" style="138" customWidth="1"/>
    <col min="3590" max="3590" width="31" style="138" customWidth="1"/>
    <col min="3591" max="3591" width="4.47265625" style="138" customWidth="1"/>
    <col min="3592" max="3592" width="0" style="138" hidden="1" customWidth="1"/>
    <col min="3593" max="3839" width="10.15625" style="138"/>
    <col min="3840" max="3840" width="7.05078125" style="138" customWidth="1"/>
    <col min="3841" max="3841" width="42.9453125" style="138" customWidth="1"/>
    <col min="3842" max="3842" width="7.9453125" style="138" customWidth="1"/>
    <col min="3843" max="3843" width="9" style="138" customWidth="1"/>
    <col min="3844" max="3844" width="0" style="138" hidden="1" customWidth="1"/>
    <col min="3845" max="3845" width="12.20703125" style="138" customWidth="1"/>
    <col min="3846" max="3846" width="31" style="138" customWidth="1"/>
    <col min="3847" max="3847" width="4.47265625" style="138" customWidth="1"/>
    <col min="3848" max="3848" width="0" style="138" hidden="1" customWidth="1"/>
    <col min="3849" max="4095" width="10.15625" style="138"/>
    <col min="4096" max="4096" width="7.05078125" style="138" customWidth="1"/>
    <col min="4097" max="4097" width="42.9453125" style="138" customWidth="1"/>
    <col min="4098" max="4098" width="7.9453125" style="138" customWidth="1"/>
    <col min="4099" max="4099" width="9" style="138" customWidth="1"/>
    <col min="4100" max="4100" width="0" style="138" hidden="1" customWidth="1"/>
    <col min="4101" max="4101" width="12.20703125" style="138" customWidth="1"/>
    <col min="4102" max="4102" width="31" style="138" customWidth="1"/>
    <col min="4103" max="4103" width="4.47265625" style="138" customWidth="1"/>
    <col min="4104" max="4104" width="0" style="138" hidden="1" customWidth="1"/>
    <col min="4105" max="4351" width="10.15625" style="138"/>
    <col min="4352" max="4352" width="7.05078125" style="138" customWidth="1"/>
    <col min="4353" max="4353" width="42.9453125" style="138" customWidth="1"/>
    <col min="4354" max="4354" width="7.9453125" style="138" customWidth="1"/>
    <col min="4355" max="4355" width="9" style="138" customWidth="1"/>
    <col min="4356" max="4356" width="0" style="138" hidden="1" customWidth="1"/>
    <col min="4357" max="4357" width="12.20703125" style="138" customWidth="1"/>
    <col min="4358" max="4358" width="31" style="138" customWidth="1"/>
    <col min="4359" max="4359" width="4.47265625" style="138" customWidth="1"/>
    <col min="4360" max="4360" width="0" style="138" hidden="1" customWidth="1"/>
    <col min="4361" max="4607" width="10.15625" style="138"/>
    <col min="4608" max="4608" width="7.05078125" style="138" customWidth="1"/>
    <col min="4609" max="4609" width="42.9453125" style="138" customWidth="1"/>
    <col min="4610" max="4610" width="7.9453125" style="138" customWidth="1"/>
    <col min="4611" max="4611" width="9" style="138" customWidth="1"/>
    <col min="4612" max="4612" width="0" style="138" hidden="1" customWidth="1"/>
    <col min="4613" max="4613" width="12.20703125" style="138" customWidth="1"/>
    <col min="4614" max="4614" width="31" style="138" customWidth="1"/>
    <col min="4615" max="4615" width="4.47265625" style="138" customWidth="1"/>
    <col min="4616" max="4616" width="0" style="138" hidden="1" customWidth="1"/>
    <col min="4617" max="4863" width="10.15625" style="138"/>
    <col min="4864" max="4864" width="7.05078125" style="138" customWidth="1"/>
    <col min="4865" max="4865" width="42.9453125" style="138" customWidth="1"/>
    <col min="4866" max="4866" width="7.9453125" style="138" customWidth="1"/>
    <col min="4867" max="4867" width="9" style="138" customWidth="1"/>
    <col min="4868" max="4868" width="0" style="138" hidden="1" customWidth="1"/>
    <col min="4869" max="4869" width="12.20703125" style="138" customWidth="1"/>
    <col min="4870" max="4870" width="31" style="138" customWidth="1"/>
    <col min="4871" max="4871" width="4.47265625" style="138" customWidth="1"/>
    <col min="4872" max="4872" width="0" style="138" hidden="1" customWidth="1"/>
    <col min="4873" max="5119" width="10.15625" style="138"/>
    <col min="5120" max="5120" width="7.05078125" style="138" customWidth="1"/>
    <col min="5121" max="5121" width="42.9453125" style="138" customWidth="1"/>
    <col min="5122" max="5122" width="7.9453125" style="138" customWidth="1"/>
    <col min="5123" max="5123" width="9" style="138" customWidth="1"/>
    <col min="5124" max="5124" width="0" style="138" hidden="1" customWidth="1"/>
    <col min="5125" max="5125" width="12.20703125" style="138" customWidth="1"/>
    <col min="5126" max="5126" width="31" style="138" customWidth="1"/>
    <col min="5127" max="5127" width="4.47265625" style="138" customWidth="1"/>
    <col min="5128" max="5128" width="0" style="138" hidden="1" customWidth="1"/>
    <col min="5129" max="5375" width="10.15625" style="138"/>
    <col min="5376" max="5376" width="7.05078125" style="138" customWidth="1"/>
    <col min="5377" max="5377" width="42.9453125" style="138" customWidth="1"/>
    <col min="5378" max="5378" width="7.9453125" style="138" customWidth="1"/>
    <col min="5379" max="5379" width="9" style="138" customWidth="1"/>
    <col min="5380" max="5380" width="0" style="138" hidden="1" customWidth="1"/>
    <col min="5381" max="5381" width="12.20703125" style="138" customWidth="1"/>
    <col min="5382" max="5382" width="31" style="138" customWidth="1"/>
    <col min="5383" max="5383" width="4.47265625" style="138" customWidth="1"/>
    <col min="5384" max="5384" width="0" style="138" hidden="1" customWidth="1"/>
    <col min="5385" max="5631" width="10.15625" style="138"/>
    <col min="5632" max="5632" width="7.05078125" style="138" customWidth="1"/>
    <col min="5633" max="5633" width="42.9453125" style="138" customWidth="1"/>
    <col min="5634" max="5634" width="7.9453125" style="138" customWidth="1"/>
    <col min="5635" max="5635" width="9" style="138" customWidth="1"/>
    <col min="5636" max="5636" width="0" style="138" hidden="1" customWidth="1"/>
    <col min="5637" max="5637" width="12.20703125" style="138" customWidth="1"/>
    <col min="5638" max="5638" width="31" style="138" customWidth="1"/>
    <col min="5639" max="5639" width="4.47265625" style="138" customWidth="1"/>
    <col min="5640" max="5640" width="0" style="138" hidden="1" customWidth="1"/>
    <col min="5641" max="5887" width="10.15625" style="138"/>
    <col min="5888" max="5888" width="7.05078125" style="138" customWidth="1"/>
    <col min="5889" max="5889" width="42.9453125" style="138" customWidth="1"/>
    <col min="5890" max="5890" width="7.9453125" style="138" customWidth="1"/>
    <col min="5891" max="5891" width="9" style="138" customWidth="1"/>
    <col min="5892" max="5892" width="0" style="138" hidden="1" customWidth="1"/>
    <col min="5893" max="5893" width="12.20703125" style="138" customWidth="1"/>
    <col min="5894" max="5894" width="31" style="138" customWidth="1"/>
    <col min="5895" max="5895" width="4.47265625" style="138" customWidth="1"/>
    <col min="5896" max="5896" width="0" style="138" hidden="1" customWidth="1"/>
    <col min="5897" max="6143" width="10.15625" style="138"/>
    <col min="6144" max="6144" width="7.05078125" style="138" customWidth="1"/>
    <col min="6145" max="6145" width="42.9453125" style="138" customWidth="1"/>
    <col min="6146" max="6146" width="7.9453125" style="138" customWidth="1"/>
    <col min="6147" max="6147" width="9" style="138" customWidth="1"/>
    <col min="6148" max="6148" width="0" style="138" hidden="1" customWidth="1"/>
    <col min="6149" max="6149" width="12.20703125" style="138" customWidth="1"/>
    <col min="6150" max="6150" width="31" style="138" customWidth="1"/>
    <col min="6151" max="6151" width="4.47265625" style="138" customWidth="1"/>
    <col min="6152" max="6152" width="0" style="138" hidden="1" customWidth="1"/>
    <col min="6153" max="6399" width="10.15625" style="138"/>
    <col min="6400" max="6400" width="7.05078125" style="138" customWidth="1"/>
    <col min="6401" max="6401" width="42.9453125" style="138" customWidth="1"/>
    <col min="6402" max="6402" width="7.9453125" style="138" customWidth="1"/>
    <col min="6403" max="6403" width="9" style="138" customWidth="1"/>
    <col min="6404" max="6404" width="0" style="138" hidden="1" customWidth="1"/>
    <col min="6405" max="6405" width="12.20703125" style="138" customWidth="1"/>
    <col min="6406" max="6406" width="31" style="138" customWidth="1"/>
    <col min="6407" max="6407" width="4.47265625" style="138" customWidth="1"/>
    <col min="6408" max="6408" width="0" style="138" hidden="1" customWidth="1"/>
    <col min="6409" max="6655" width="10.15625" style="138"/>
    <col min="6656" max="6656" width="7.05078125" style="138" customWidth="1"/>
    <col min="6657" max="6657" width="42.9453125" style="138" customWidth="1"/>
    <col min="6658" max="6658" width="7.9453125" style="138" customWidth="1"/>
    <col min="6659" max="6659" width="9" style="138" customWidth="1"/>
    <col min="6660" max="6660" width="0" style="138" hidden="1" customWidth="1"/>
    <col min="6661" max="6661" width="12.20703125" style="138" customWidth="1"/>
    <col min="6662" max="6662" width="31" style="138" customWidth="1"/>
    <col min="6663" max="6663" width="4.47265625" style="138" customWidth="1"/>
    <col min="6664" max="6664" width="0" style="138" hidden="1" customWidth="1"/>
    <col min="6665" max="6911" width="10.15625" style="138"/>
    <col min="6912" max="6912" width="7.05078125" style="138" customWidth="1"/>
    <col min="6913" max="6913" width="42.9453125" style="138" customWidth="1"/>
    <col min="6914" max="6914" width="7.9453125" style="138" customWidth="1"/>
    <col min="6915" max="6915" width="9" style="138" customWidth="1"/>
    <col min="6916" max="6916" width="0" style="138" hidden="1" customWidth="1"/>
    <col min="6917" max="6917" width="12.20703125" style="138" customWidth="1"/>
    <col min="6918" max="6918" width="31" style="138" customWidth="1"/>
    <col min="6919" max="6919" width="4.47265625" style="138" customWidth="1"/>
    <col min="6920" max="6920" width="0" style="138" hidden="1" customWidth="1"/>
    <col min="6921" max="7167" width="10.15625" style="138"/>
    <col min="7168" max="7168" width="7.05078125" style="138" customWidth="1"/>
    <col min="7169" max="7169" width="42.9453125" style="138" customWidth="1"/>
    <col min="7170" max="7170" width="7.9453125" style="138" customWidth="1"/>
    <col min="7171" max="7171" width="9" style="138" customWidth="1"/>
    <col min="7172" max="7172" width="0" style="138" hidden="1" customWidth="1"/>
    <col min="7173" max="7173" width="12.20703125" style="138" customWidth="1"/>
    <col min="7174" max="7174" width="31" style="138" customWidth="1"/>
    <col min="7175" max="7175" width="4.47265625" style="138" customWidth="1"/>
    <col min="7176" max="7176" width="0" style="138" hidden="1" customWidth="1"/>
    <col min="7177" max="7423" width="10.15625" style="138"/>
    <col min="7424" max="7424" width="7.05078125" style="138" customWidth="1"/>
    <col min="7425" max="7425" width="42.9453125" style="138" customWidth="1"/>
    <col min="7426" max="7426" width="7.9453125" style="138" customWidth="1"/>
    <col min="7427" max="7427" width="9" style="138" customWidth="1"/>
    <col min="7428" max="7428" width="0" style="138" hidden="1" customWidth="1"/>
    <col min="7429" max="7429" width="12.20703125" style="138" customWidth="1"/>
    <col min="7430" max="7430" width="31" style="138" customWidth="1"/>
    <col min="7431" max="7431" width="4.47265625" style="138" customWidth="1"/>
    <col min="7432" max="7432" width="0" style="138" hidden="1" customWidth="1"/>
    <col min="7433" max="7679" width="10.15625" style="138"/>
    <col min="7680" max="7680" width="7.05078125" style="138" customWidth="1"/>
    <col min="7681" max="7681" width="42.9453125" style="138" customWidth="1"/>
    <col min="7682" max="7682" width="7.9453125" style="138" customWidth="1"/>
    <col min="7683" max="7683" width="9" style="138" customWidth="1"/>
    <col min="7684" max="7684" width="0" style="138" hidden="1" customWidth="1"/>
    <col min="7685" max="7685" width="12.20703125" style="138" customWidth="1"/>
    <col min="7686" max="7686" width="31" style="138" customWidth="1"/>
    <col min="7687" max="7687" width="4.47265625" style="138" customWidth="1"/>
    <col min="7688" max="7688" width="0" style="138" hidden="1" customWidth="1"/>
    <col min="7689" max="7935" width="10.15625" style="138"/>
    <col min="7936" max="7936" width="7.05078125" style="138" customWidth="1"/>
    <col min="7937" max="7937" width="42.9453125" style="138" customWidth="1"/>
    <col min="7938" max="7938" width="7.9453125" style="138" customWidth="1"/>
    <col min="7939" max="7939" width="9" style="138" customWidth="1"/>
    <col min="7940" max="7940" width="0" style="138" hidden="1" customWidth="1"/>
    <col min="7941" max="7941" width="12.20703125" style="138" customWidth="1"/>
    <col min="7942" max="7942" width="31" style="138" customWidth="1"/>
    <col min="7943" max="7943" width="4.47265625" style="138" customWidth="1"/>
    <col min="7944" max="7944" width="0" style="138" hidden="1" customWidth="1"/>
    <col min="7945" max="8191" width="10.15625" style="138"/>
    <col min="8192" max="8192" width="7.05078125" style="138" customWidth="1"/>
    <col min="8193" max="8193" width="42.9453125" style="138" customWidth="1"/>
    <col min="8194" max="8194" width="7.9453125" style="138" customWidth="1"/>
    <col min="8195" max="8195" width="9" style="138" customWidth="1"/>
    <col min="8196" max="8196" width="0" style="138" hidden="1" customWidth="1"/>
    <col min="8197" max="8197" width="12.20703125" style="138" customWidth="1"/>
    <col min="8198" max="8198" width="31" style="138" customWidth="1"/>
    <col min="8199" max="8199" width="4.47265625" style="138" customWidth="1"/>
    <col min="8200" max="8200" width="0" style="138" hidden="1" customWidth="1"/>
    <col min="8201" max="8447" width="10.15625" style="138"/>
    <col min="8448" max="8448" width="7.05078125" style="138" customWidth="1"/>
    <col min="8449" max="8449" width="42.9453125" style="138" customWidth="1"/>
    <col min="8450" max="8450" width="7.9453125" style="138" customWidth="1"/>
    <col min="8451" max="8451" width="9" style="138" customWidth="1"/>
    <col min="8452" max="8452" width="0" style="138" hidden="1" customWidth="1"/>
    <col min="8453" max="8453" width="12.20703125" style="138" customWidth="1"/>
    <col min="8454" max="8454" width="31" style="138" customWidth="1"/>
    <col min="8455" max="8455" width="4.47265625" style="138" customWidth="1"/>
    <col min="8456" max="8456" width="0" style="138" hidden="1" customWidth="1"/>
    <col min="8457" max="8703" width="10.15625" style="138"/>
    <col min="8704" max="8704" width="7.05078125" style="138" customWidth="1"/>
    <col min="8705" max="8705" width="42.9453125" style="138" customWidth="1"/>
    <col min="8706" max="8706" width="7.9453125" style="138" customWidth="1"/>
    <col min="8707" max="8707" width="9" style="138" customWidth="1"/>
    <col min="8708" max="8708" width="0" style="138" hidden="1" customWidth="1"/>
    <col min="8709" max="8709" width="12.20703125" style="138" customWidth="1"/>
    <col min="8710" max="8710" width="31" style="138" customWidth="1"/>
    <col min="8711" max="8711" width="4.47265625" style="138" customWidth="1"/>
    <col min="8712" max="8712" width="0" style="138" hidden="1" customWidth="1"/>
    <col min="8713" max="8959" width="10.15625" style="138"/>
    <col min="8960" max="8960" width="7.05078125" style="138" customWidth="1"/>
    <col min="8961" max="8961" width="42.9453125" style="138" customWidth="1"/>
    <col min="8962" max="8962" width="7.9453125" style="138" customWidth="1"/>
    <col min="8963" max="8963" width="9" style="138" customWidth="1"/>
    <col min="8964" max="8964" width="0" style="138" hidden="1" customWidth="1"/>
    <col min="8965" max="8965" width="12.20703125" style="138" customWidth="1"/>
    <col min="8966" max="8966" width="31" style="138" customWidth="1"/>
    <col min="8967" max="8967" width="4.47265625" style="138" customWidth="1"/>
    <col min="8968" max="8968" width="0" style="138" hidden="1" customWidth="1"/>
    <col min="8969" max="9215" width="10.15625" style="138"/>
    <col min="9216" max="9216" width="7.05078125" style="138" customWidth="1"/>
    <col min="9217" max="9217" width="42.9453125" style="138" customWidth="1"/>
    <col min="9218" max="9218" width="7.9453125" style="138" customWidth="1"/>
    <col min="9219" max="9219" width="9" style="138" customWidth="1"/>
    <col min="9220" max="9220" width="0" style="138" hidden="1" customWidth="1"/>
    <col min="9221" max="9221" width="12.20703125" style="138" customWidth="1"/>
    <col min="9222" max="9222" width="31" style="138" customWidth="1"/>
    <col min="9223" max="9223" width="4.47265625" style="138" customWidth="1"/>
    <col min="9224" max="9224" width="0" style="138" hidden="1" customWidth="1"/>
    <col min="9225" max="9471" width="10.15625" style="138"/>
    <col min="9472" max="9472" width="7.05078125" style="138" customWidth="1"/>
    <col min="9473" max="9473" width="42.9453125" style="138" customWidth="1"/>
    <col min="9474" max="9474" width="7.9453125" style="138" customWidth="1"/>
    <col min="9475" max="9475" width="9" style="138" customWidth="1"/>
    <col min="9476" max="9476" width="0" style="138" hidden="1" customWidth="1"/>
    <col min="9477" max="9477" width="12.20703125" style="138" customWidth="1"/>
    <col min="9478" max="9478" width="31" style="138" customWidth="1"/>
    <col min="9479" max="9479" width="4.47265625" style="138" customWidth="1"/>
    <col min="9480" max="9480" width="0" style="138" hidden="1" customWidth="1"/>
    <col min="9481" max="9727" width="10.15625" style="138"/>
    <col min="9728" max="9728" width="7.05078125" style="138" customWidth="1"/>
    <col min="9729" max="9729" width="42.9453125" style="138" customWidth="1"/>
    <col min="9730" max="9730" width="7.9453125" style="138" customWidth="1"/>
    <col min="9731" max="9731" width="9" style="138" customWidth="1"/>
    <col min="9732" max="9732" width="0" style="138" hidden="1" customWidth="1"/>
    <col min="9733" max="9733" width="12.20703125" style="138" customWidth="1"/>
    <col min="9734" max="9734" width="31" style="138" customWidth="1"/>
    <col min="9735" max="9735" width="4.47265625" style="138" customWidth="1"/>
    <col min="9736" max="9736" width="0" style="138" hidden="1" customWidth="1"/>
    <col min="9737" max="9983" width="10.15625" style="138"/>
    <col min="9984" max="9984" width="7.05078125" style="138" customWidth="1"/>
    <col min="9985" max="9985" width="42.9453125" style="138" customWidth="1"/>
    <col min="9986" max="9986" width="7.9453125" style="138" customWidth="1"/>
    <col min="9987" max="9987" width="9" style="138" customWidth="1"/>
    <col min="9988" max="9988" width="0" style="138" hidden="1" customWidth="1"/>
    <col min="9989" max="9989" width="12.20703125" style="138" customWidth="1"/>
    <col min="9990" max="9990" width="31" style="138" customWidth="1"/>
    <col min="9991" max="9991" width="4.47265625" style="138" customWidth="1"/>
    <col min="9992" max="9992" width="0" style="138" hidden="1" customWidth="1"/>
    <col min="9993" max="10239" width="10.15625" style="138"/>
    <col min="10240" max="10240" width="7.05078125" style="138" customWidth="1"/>
    <col min="10241" max="10241" width="42.9453125" style="138" customWidth="1"/>
    <col min="10242" max="10242" width="7.9453125" style="138" customWidth="1"/>
    <col min="10243" max="10243" width="9" style="138" customWidth="1"/>
    <col min="10244" max="10244" width="0" style="138" hidden="1" customWidth="1"/>
    <col min="10245" max="10245" width="12.20703125" style="138" customWidth="1"/>
    <col min="10246" max="10246" width="31" style="138" customWidth="1"/>
    <col min="10247" max="10247" width="4.47265625" style="138" customWidth="1"/>
    <col min="10248" max="10248" width="0" style="138" hidden="1" customWidth="1"/>
    <col min="10249" max="10495" width="10.15625" style="138"/>
    <col min="10496" max="10496" width="7.05078125" style="138" customWidth="1"/>
    <col min="10497" max="10497" width="42.9453125" style="138" customWidth="1"/>
    <col min="10498" max="10498" width="7.9453125" style="138" customWidth="1"/>
    <col min="10499" max="10499" width="9" style="138" customWidth="1"/>
    <col min="10500" max="10500" width="0" style="138" hidden="1" customWidth="1"/>
    <col min="10501" max="10501" width="12.20703125" style="138" customWidth="1"/>
    <col min="10502" max="10502" width="31" style="138" customWidth="1"/>
    <col min="10503" max="10503" width="4.47265625" style="138" customWidth="1"/>
    <col min="10504" max="10504" width="0" style="138" hidden="1" customWidth="1"/>
    <col min="10505" max="10751" width="10.15625" style="138"/>
    <col min="10752" max="10752" width="7.05078125" style="138" customWidth="1"/>
    <col min="10753" max="10753" width="42.9453125" style="138" customWidth="1"/>
    <col min="10754" max="10754" width="7.9453125" style="138" customWidth="1"/>
    <col min="10755" max="10755" width="9" style="138" customWidth="1"/>
    <col min="10756" max="10756" width="0" style="138" hidden="1" customWidth="1"/>
    <col min="10757" max="10757" width="12.20703125" style="138" customWidth="1"/>
    <col min="10758" max="10758" width="31" style="138" customWidth="1"/>
    <col min="10759" max="10759" width="4.47265625" style="138" customWidth="1"/>
    <col min="10760" max="10760" width="0" style="138" hidden="1" customWidth="1"/>
    <col min="10761" max="11007" width="10.15625" style="138"/>
    <col min="11008" max="11008" width="7.05078125" style="138" customWidth="1"/>
    <col min="11009" max="11009" width="42.9453125" style="138" customWidth="1"/>
    <col min="11010" max="11010" width="7.9453125" style="138" customWidth="1"/>
    <col min="11011" max="11011" width="9" style="138" customWidth="1"/>
    <col min="11012" max="11012" width="0" style="138" hidden="1" customWidth="1"/>
    <col min="11013" max="11013" width="12.20703125" style="138" customWidth="1"/>
    <col min="11014" max="11014" width="31" style="138" customWidth="1"/>
    <col min="11015" max="11015" width="4.47265625" style="138" customWidth="1"/>
    <col min="11016" max="11016" width="0" style="138" hidden="1" customWidth="1"/>
    <col min="11017" max="11263" width="10.15625" style="138"/>
    <col min="11264" max="11264" width="7.05078125" style="138" customWidth="1"/>
    <col min="11265" max="11265" width="42.9453125" style="138" customWidth="1"/>
    <col min="11266" max="11266" width="7.9453125" style="138" customWidth="1"/>
    <col min="11267" max="11267" width="9" style="138" customWidth="1"/>
    <col min="11268" max="11268" width="0" style="138" hidden="1" customWidth="1"/>
    <col min="11269" max="11269" width="12.20703125" style="138" customWidth="1"/>
    <col min="11270" max="11270" width="31" style="138" customWidth="1"/>
    <col min="11271" max="11271" width="4.47265625" style="138" customWidth="1"/>
    <col min="11272" max="11272" width="0" style="138" hidden="1" customWidth="1"/>
    <col min="11273" max="11519" width="10.15625" style="138"/>
    <col min="11520" max="11520" width="7.05078125" style="138" customWidth="1"/>
    <col min="11521" max="11521" width="42.9453125" style="138" customWidth="1"/>
    <col min="11522" max="11522" width="7.9453125" style="138" customWidth="1"/>
    <col min="11523" max="11523" width="9" style="138" customWidth="1"/>
    <col min="11524" max="11524" width="0" style="138" hidden="1" customWidth="1"/>
    <col min="11525" max="11525" width="12.20703125" style="138" customWidth="1"/>
    <col min="11526" max="11526" width="31" style="138" customWidth="1"/>
    <col min="11527" max="11527" width="4.47265625" style="138" customWidth="1"/>
    <col min="11528" max="11528" width="0" style="138" hidden="1" customWidth="1"/>
    <col min="11529" max="11775" width="10.15625" style="138"/>
    <col min="11776" max="11776" width="7.05078125" style="138" customWidth="1"/>
    <col min="11777" max="11777" width="42.9453125" style="138" customWidth="1"/>
    <col min="11778" max="11778" width="7.9453125" style="138" customWidth="1"/>
    <col min="11779" max="11779" width="9" style="138" customWidth="1"/>
    <col min="11780" max="11780" width="0" style="138" hidden="1" customWidth="1"/>
    <col min="11781" max="11781" width="12.20703125" style="138" customWidth="1"/>
    <col min="11782" max="11782" width="31" style="138" customWidth="1"/>
    <col min="11783" max="11783" width="4.47265625" style="138" customWidth="1"/>
    <col min="11784" max="11784" width="0" style="138" hidden="1" customWidth="1"/>
    <col min="11785" max="12031" width="10.15625" style="138"/>
    <col min="12032" max="12032" width="7.05078125" style="138" customWidth="1"/>
    <col min="12033" max="12033" width="42.9453125" style="138" customWidth="1"/>
    <col min="12034" max="12034" width="7.9453125" style="138" customWidth="1"/>
    <col min="12035" max="12035" width="9" style="138" customWidth="1"/>
    <col min="12036" max="12036" width="0" style="138" hidden="1" customWidth="1"/>
    <col min="12037" max="12037" width="12.20703125" style="138" customWidth="1"/>
    <col min="12038" max="12038" width="31" style="138" customWidth="1"/>
    <col min="12039" max="12039" width="4.47265625" style="138" customWidth="1"/>
    <col min="12040" max="12040" width="0" style="138" hidden="1" customWidth="1"/>
    <col min="12041" max="12287" width="10.15625" style="138"/>
    <col min="12288" max="12288" width="7.05078125" style="138" customWidth="1"/>
    <col min="12289" max="12289" width="42.9453125" style="138" customWidth="1"/>
    <col min="12290" max="12290" width="7.9453125" style="138" customWidth="1"/>
    <col min="12291" max="12291" width="9" style="138" customWidth="1"/>
    <col min="12292" max="12292" width="0" style="138" hidden="1" customWidth="1"/>
    <col min="12293" max="12293" width="12.20703125" style="138" customWidth="1"/>
    <col min="12294" max="12294" width="31" style="138" customWidth="1"/>
    <col min="12295" max="12295" width="4.47265625" style="138" customWidth="1"/>
    <col min="12296" max="12296" width="0" style="138" hidden="1" customWidth="1"/>
    <col min="12297" max="12543" width="10.15625" style="138"/>
    <col min="12544" max="12544" width="7.05078125" style="138" customWidth="1"/>
    <col min="12545" max="12545" width="42.9453125" style="138" customWidth="1"/>
    <col min="12546" max="12546" width="7.9453125" style="138" customWidth="1"/>
    <col min="12547" max="12547" width="9" style="138" customWidth="1"/>
    <col min="12548" max="12548" width="0" style="138" hidden="1" customWidth="1"/>
    <col min="12549" max="12549" width="12.20703125" style="138" customWidth="1"/>
    <col min="12550" max="12550" width="31" style="138" customWidth="1"/>
    <col min="12551" max="12551" width="4.47265625" style="138" customWidth="1"/>
    <col min="12552" max="12552" width="0" style="138" hidden="1" customWidth="1"/>
    <col min="12553" max="12799" width="10.15625" style="138"/>
    <col min="12800" max="12800" width="7.05078125" style="138" customWidth="1"/>
    <col min="12801" max="12801" width="42.9453125" style="138" customWidth="1"/>
    <col min="12802" max="12802" width="7.9453125" style="138" customWidth="1"/>
    <col min="12803" max="12803" width="9" style="138" customWidth="1"/>
    <col min="12804" max="12804" width="0" style="138" hidden="1" customWidth="1"/>
    <col min="12805" max="12805" width="12.20703125" style="138" customWidth="1"/>
    <col min="12806" max="12806" width="31" style="138" customWidth="1"/>
    <col min="12807" max="12807" width="4.47265625" style="138" customWidth="1"/>
    <col min="12808" max="12808" width="0" style="138" hidden="1" customWidth="1"/>
    <col min="12809" max="13055" width="10.15625" style="138"/>
    <col min="13056" max="13056" width="7.05078125" style="138" customWidth="1"/>
    <col min="13057" max="13057" width="42.9453125" style="138" customWidth="1"/>
    <col min="13058" max="13058" width="7.9453125" style="138" customWidth="1"/>
    <col min="13059" max="13059" width="9" style="138" customWidth="1"/>
    <col min="13060" max="13060" width="0" style="138" hidden="1" customWidth="1"/>
    <col min="13061" max="13061" width="12.20703125" style="138" customWidth="1"/>
    <col min="13062" max="13062" width="31" style="138" customWidth="1"/>
    <col min="13063" max="13063" width="4.47265625" style="138" customWidth="1"/>
    <col min="13064" max="13064" width="0" style="138" hidden="1" customWidth="1"/>
    <col min="13065" max="13311" width="10.15625" style="138"/>
    <col min="13312" max="13312" width="7.05078125" style="138" customWidth="1"/>
    <col min="13313" max="13313" width="42.9453125" style="138" customWidth="1"/>
    <col min="13314" max="13314" width="7.9453125" style="138" customWidth="1"/>
    <col min="13315" max="13315" width="9" style="138" customWidth="1"/>
    <col min="13316" max="13316" width="0" style="138" hidden="1" customWidth="1"/>
    <col min="13317" max="13317" width="12.20703125" style="138" customWidth="1"/>
    <col min="13318" max="13318" width="31" style="138" customWidth="1"/>
    <col min="13319" max="13319" width="4.47265625" style="138" customWidth="1"/>
    <col min="13320" max="13320" width="0" style="138" hidden="1" customWidth="1"/>
    <col min="13321" max="13567" width="10.15625" style="138"/>
    <col min="13568" max="13568" width="7.05078125" style="138" customWidth="1"/>
    <col min="13569" max="13569" width="42.9453125" style="138" customWidth="1"/>
    <col min="13570" max="13570" width="7.9453125" style="138" customWidth="1"/>
    <col min="13571" max="13571" width="9" style="138" customWidth="1"/>
    <col min="13572" max="13572" width="0" style="138" hidden="1" customWidth="1"/>
    <col min="13573" max="13573" width="12.20703125" style="138" customWidth="1"/>
    <col min="13574" max="13574" width="31" style="138" customWidth="1"/>
    <col min="13575" max="13575" width="4.47265625" style="138" customWidth="1"/>
    <col min="13576" max="13576" width="0" style="138" hidden="1" customWidth="1"/>
    <col min="13577" max="13823" width="10.15625" style="138"/>
    <col min="13824" max="13824" width="7.05078125" style="138" customWidth="1"/>
    <col min="13825" max="13825" width="42.9453125" style="138" customWidth="1"/>
    <col min="13826" max="13826" width="7.9453125" style="138" customWidth="1"/>
    <col min="13827" max="13827" width="9" style="138" customWidth="1"/>
    <col min="13828" max="13828" width="0" style="138" hidden="1" customWidth="1"/>
    <col min="13829" max="13829" width="12.20703125" style="138" customWidth="1"/>
    <col min="13830" max="13830" width="31" style="138" customWidth="1"/>
    <col min="13831" max="13831" width="4.47265625" style="138" customWidth="1"/>
    <col min="13832" max="13832" width="0" style="138" hidden="1" customWidth="1"/>
    <col min="13833" max="14079" width="10.15625" style="138"/>
    <col min="14080" max="14080" width="7.05078125" style="138" customWidth="1"/>
    <col min="14081" max="14081" width="42.9453125" style="138" customWidth="1"/>
    <col min="14082" max="14082" width="7.9453125" style="138" customWidth="1"/>
    <col min="14083" max="14083" width="9" style="138" customWidth="1"/>
    <col min="14084" max="14084" width="0" style="138" hidden="1" customWidth="1"/>
    <col min="14085" max="14085" width="12.20703125" style="138" customWidth="1"/>
    <col min="14086" max="14086" width="31" style="138" customWidth="1"/>
    <col min="14087" max="14087" width="4.47265625" style="138" customWidth="1"/>
    <col min="14088" max="14088" width="0" style="138" hidden="1" customWidth="1"/>
    <col min="14089" max="14335" width="10.15625" style="138"/>
    <col min="14336" max="14336" width="7.05078125" style="138" customWidth="1"/>
    <col min="14337" max="14337" width="42.9453125" style="138" customWidth="1"/>
    <col min="14338" max="14338" width="7.9453125" style="138" customWidth="1"/>
    <col min="14339" max="14339" width="9" style="138" customWidth="1"/>
    <col min="14340" max="14340" width="0" style="138" hidden="1" customWidth="1"/>
    <col min="14341" max="14341" width="12.20703125" style="138" customWidth="1"/>
    <col min="14342" max="14342" width="31" style="138" customWidth="1"/>
    <col min="14343" max="14343" width="4.47265625" style="138" customWidth="1"/>
    <col min="14344" max="14344" width="0" style="138" hidden="1" customWidth="1"/>
    <col min="14345" max="14591" width="10.15625" style="138"/>
    <col min="14592" max="14592" width="7.05078125" style="138" customWidth="1"/>
    <col min="14593" max="14593" width="42.9453125" style="138" customWidth="1"/>
    <col min="14594" max="14594" width="7.9453125" style="138" customWidth="1"/>
    <col min="14595" max="14595" width="9" style="138" customWidth="1"/>
    <col min="14596" max="14596" width="0" style="138" hidden="1" customWidth="1"/>
    <col min="14597" max="14597" width="12.20703125" style="138" customWidth="1"/>
    <col min="14598" max="14598" width="31" style="138" customWidth="1"/>
    <col min="14599" max="14599" width="4.47265625" style="138" customWidth="1"/>
    <col min="14600" max="14600" width="0" style="138" hidden="1" customWidth="1"/>
    <col min="14601" max="14847" width="10.15625" style="138"/>
    <col min="14848" max="14848" width="7.05078125" style="138" customWidth="1"/>
    <col min="14849" max="14849" width="42.9453125" style="138" customWidth="1"/>
    <col min="14850" max="14850" width="7.9453125" style="138" customWidth="1"/>
    <col min="14851" max="14851" width="9" style="138" customWidth="1"/>
    <col min="14852" max="14852" width="0" style="138" hidden="1" customWidth="1"/>
    <col min="14853" max="14853" width="12.20703125" style="138" customWidth="1"/>
    <col min="14854" max="14854" width="31" style="138" customWidth="1"/>
    <col min="14855" max="14855" width="4.47265625" style="138" customWidth="1"/>
    <col min="14856" max="14856" width="0" style="138" hidden="1" customWidth="1"/>
    <col min="14857" max="15103" width="10.15625" style="138"/>
    <col min="15104" max="15104" width="7.05078125" style="138" customWidth="1"/>
    <col min="15105" max="15105" width="42.9453125" style="138" customWidth="1"/>
    <col min="15106" max="15106" width="7.9453125" style="138" customWidth="1"/>
    <col min="15107" max="15107" width="9" style="138" customWidth="1"/>
    <col min="15108" max="15108" width="0" style="138" hidden="1" customWidth="1"/>
    <col min="15109" max="15109" width="12.20703125" style="138" customWidth="1"/>
    <col min="15110" max="15110" width="31" style="138" customWidth="1"/>
    <col min="15111" max="15111" width="4.47265625" style="138" customWidth="1"/>
    <col min="15112" max="15112" width="0" style="138" hidden="1" customWidth="1"/>
    <col min="15113" max="15359" width="10.15625" style="138"/>
    <col min="15360" max="15360" width="7.05078125" style="138" customWidth="1"/>
    <col min="15361" max="15361" width="42.9453125" style="138" customWidth="1"/>
    <col min="15362" max="15362" width="7.9453125" style="138" customWidth="1"/>
    <col min="15363" max="15363" width="9" style="138" customWidth="1"/>
    <col min="15364" max="15364" width="0" style="138" hidden="1" customWidth="1"/>
    <col min="15365" max="15365" width="12.20703125" style="138" customWidth="1"/>
    <col min="15366" max="15366" width="31" style="138" customWidth="1"/>
    <col min="15367" max="15367" width="4.47265625" style="138" customWidth="1"/>
    <col min="15368" max="15368" width="0" style="138" hidden="1" customWidth="1"/>
    <col min="15369" max="15615" width="10.15625" style="138"/>
    <col min="15616" max="15616" width="7.05078125" style="138" customWidth="1"/>
    <col min="15617" max="15617" width="42.9453125" style="138" customWidth="1"/>
    <col min="15618" max="15618" width="7.9453125" style="138" customWidth="1"/>
    <col min="15619" max="15619" width="9" style="138" customWidth="1"/>
    <col min="15620" max="15620" width="0" style="138" hidden="1" customWidth="1"/>
    <col min="15621" max="15621" width="12.20703125" style="138" customWidth="1"/>
    <col min="15622" max="15622" width="31" style="138" customWidth="1"/>
    <col min="15623" max="15623" width="4.47265625" style="138" customWidth="1"/>
    <col min="15624" max="15624" width="0" style="138" hidden="1" customWidth="1"/>
    <col min="15625" max="15871" width="10.15625" style="138"/>
    <col min="15872" max="15872" width="7.05078125" style="138" customWidth="1"/>
    <col min="15873" max="15873" width="42.9453125" style="138" customWidth="1"/>
    <col min="15874" max="15874" width="7.9453125" style="138" customWidth="1"/>
    <col min="15875" max="15875" width="9" style="138" customWidth="1"/>
    <col min="15876" max="15876" width="0" style="138" hidden="1" customWidth="1"/>
    <col min="15877" max="15877" width="12.20703125" style="138" customWidth="1"/>
    <col min="15878" max="15878" width="31" style="138" customWidth="1"/>
    <col min="15879" max="15879" width="4.47265625" style="138" customWidth="1"/>
    <col min="15880" max="15880" width="0" style="138" hidden="1" customWidth="1"/>
    <col min="15881" max="16127" width="10.15625" style="138"/>
    <col min="16128" max="16128" width="7.05078125" style="138" customWidth="1"/>
    <col min="16129" max="16129" width="42.9453125" style="138" customWidth="1"/>
    <col min="16130" max="16130" width="7.9453125" style="138" customWidth="1"/>
    <col min="16131" max="16131" width="9" style="138" customWidth="1"/>
    <col min="16132" max="16132" width="0" style="138" hidden="1" customWidth="1"/>
    <col min="16133" max="16133" width="12.20703125" style="138" customWidth="1"/>
    <col min="16134" max="16134" width="31" style="138" customWidth="1"/>
    <col min="16135" max="16135" width="4.47265625" style="138" customWidth="1"/>
    <col min="16136" max="16136" width="0" style="138" hidden="1" customWidth="1"/>
    <col min="16137" max="16384" width="10.15625" style="138"/>
  </cols>
  <sheetData>
    <row r="1" spans="1:48" ht="18.75" customHeight="1">
      <c r="A1" s="134"/>
    </row>
    <row r="2" spans="1:48" ht="18.75" customHeight="1">
      <c r="A2" s="134"/>
    </row>
    <row r="3" spans="1:48" ht="18.75" customHeight="1">
      <c r="A3" s="134"/>
    </row>
    <row r="4" spans="1:48" ht="18.75" customHeight="1">
      <c r="A4" s="134"/>
      <c r="B4" s="139"/>
    </row>
    <row r="5" spans="1:48" ht="18.75" customHeight="1">
      <c r="A5" s="134"/>
    </row>
    <row r="6" spans="1:48" s="145" customFormat="1" ht="18.75" customHeight="1">
      <c r="A6" s="140"/>
      <c r="B6" s="141" t="s">
        <v>292</v>
      </c>
      <c r="C6" s="142"/>
      <c r="D6" s="142"/>
      <c r="E6" s="143"/>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row>
    <row r="7" spans="1:48" ht="18.75" customHeight="1">
      <c r="A7" s="134"/>
      <c r="B7" s="146"/>
      <c r="C7" s="147"/>
      <c r="D7" s="147"/>
      <c r="E7" s="148"/>
    </row>
    <row r="8" spans="1:48" ht="18.75" customHeight="1">
      <c r="A8" s="134"/>
      <c r="B8" s="146"/>
      <c r="C8" s="147"/>
      <c r="D8" s="147"/>
      <c r="E8" s="148"/>
    </row>
    <row r="9" spans="1:48" ht="18.75" customHeight="1">
      <c r="A9" s="134"/>
    </row>
    <row r="10" spans="1:48" ht="18.75" customHeight="1">
      <c r="A10" s="134"/>
    </row>
    <row r="11" spans="1:48" ht="18.75" customHeight="1">
      <c r="A11" s="149" t="s">
        <v>14</v>
      </c>
      <c r="B11" s="150" t="s">
        <v>5</v>
      </c>
      <c r="C11" s="151"/>
      <c r="D11" s="151"/>
      <c r="E11" s="152">
        <f>E39</f>
        <v>0</v>
      </c>
    </row>
    <row r="12" spans="1:48" ht="18.75" customHeight="1">
      <c r="A12" s="149" t="s">
        <v>293</v>
      </c>
      <c r="B12" s="150" t="s">
        <v>6</v>
      </c>
      <c r="C12" s="151"/>
      <c r="D12" s="151"/>
      <c r="E12" s="152">
        <f>E81</f>
        <v>0</v>
      </c>
    </row>
    <row r="13" spans="1:48" ht="18.75" customHeight="1">
      <c r="A13" s="149" t="s">
        <v>294</v>
      </c>
      <c r="B13" s="150" t="s">
        <v>7</v>
      </c>
      <c r="C13" s="151"/>
      <c r="D13" s="151"/>
      <c r="E13" s="152">
        <f>E134</f>
        <v>0</v>
      </c>
    </row>
    <row r="14" spans="1:48" ht="18.75" customHeight="1">
      <c r="A14" s="149" t="s">
        <v>221</v>
      </c>
      <c r="B14" s="150" t="s">
        <v>171</v>
      </c>
      <c r="C14" s="151"/>
      <c r="D14" s="151"/>
      <c r="E14" s="152">
        <f>E143</f>
        <v>0</v>
      </c>
    </row>
    <row r="15" spans="1:48" ht="18.75" customHeight="1">
      <c r="A15" s="149" t="s">
        <v>295</v>
      </c>
      <c r="B15" s="150" t="s">
        <v>296</v>
      </c>
      <c r="C15" s="151"/>
      <c r="D15" s="151"/>
      <c r="E15" s="152">
        <f>E155</f>
        <v>0</v>
      </c>
    </row>
    <row r="16" spans="1:48" ht="18.75" customHeight="1">
      <c r="A16" s="149" t="s">
        <v>297</v>
      </c>
      <c r="B16" s="150" t="s">
        <v>8</v>
      </c>
      <c r="C16" s="151"/>
      <c r="D16" s="151"/>
      <c r="E16" s="152">
        <f>E165</f>
        <v>225</v>
      </c>
    </row>
    <row r="17" spans="1:48" ht="18.75" customHeight="1">
      <c r="A17" s="149"/>
      <c r="B17" s="153"/>
      <c r="C17" s="151"/>
      <c r="D17" s="151"/>
      <c r="E17" s="152"/>
    </row>
    <row r="18" spans="1:48" ht="18.75" customHeight="1">
      <c r="A18" s="149"/>
      <c r="B18" s="150" t="s">
        <v>9</v>
      </c>
      <c r="C18" s="151"/>
      <c r="D18" s="151"/>
      <c r="E18" s="152">
        <f>E11+E12+E13+E14+E15+E16</f>
        <v>225</v>
      </c>
    </row>
    <row r="19" spans="1:48" ht="13.5" customHeight="1">
      <c r="E19" s="155"/>
    </row>
    <row r="20" spans="1:48" ht="13.5" customHeight="1">
      <c r="E20" s="155"/>
    </row>
    <row r="21" spans="1:48" ht="13.5" customHeight="1">
      <c r="E21" s="155"/>
    </row>
    <row r="22" spans="1:48" ht="13.5" customHeight="1">
      <c r="E22" s="155"/>
    </row>
    <row r="23" spans="1:48" ht="13.5" customHeight="1">
      <c r="E23" s="155"/>
    </row>
    <row r="24" spans="1:48" ht="13.5" customHeight="1">
      <c r="A24" s="156" t="s">
        <v>10</v>
      </c>
      <c r="B24" s="157" t="s">
        <v>299</v>
      </c>
      <c r="C24" s="158" t="s">
        <v>300</v>
      </c>
      <c r="D24" s="159" t="s">
        <v>301</v>
      </c>
      <c r="E24" s="160" t="s">
        <v>302</v>
      </c>
    </row>
    <row r="25" spans="1:48" ht="13.5" customHeight="1">
      <c r="E25" s="155"/>
    </row>
    <row r="26" spans="1:48" s="166" customFormat="1" ht="13.5" customHeight="1">
      <c r="A26" s="161" t="s">
        <v>14</v>
      </c>
      <c r="B26" s="162" t="s">
        <v>5</v>
      </c>
      <c r="C26" s="163"/>
      <c r="D26" s="163"/>
      <c r="E26" s="164"/>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row>
    <row r="27" spans="1:48" s="171" customFormat="1" ht="13.5" customHeight="1">
      <c r="A27" s="167"/>
      <c r="B27" s="168"/>
      <c r="C27" s="169"/>
      <c r="D27" s="169"/>
      <c r="E27" s="170"/>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row>
    <row r="28" spans="1:48" s="177" customFormat="1" ht="13.5" customHeight="1">
      <c r="A28" s="172" t="s">
        <v>15</v>
      </c>
      <c r="B28" s="173" t="s">
        <v>16</v>
      </c>
      <c r="C28" s="174"/>
      <c r="D28" s="174"/>
      <c r="E28" s="175"/>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row>
    <row r="29" spans="1:48" s="177" customFormat="1" ht="13.5" customHeight="1">
      <c r="A29" s="178"/>
      <c r="B29" s="176"/>
      <c r="C29" s="174"/>
      <c r="D29" s="174"/>
      <c r="E29" s="175"/>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row>
    <row r="30" spans="1:48" s="177" customFormat="1" ht="15" customHeight="1">
      <c r="A30" s="172" t="s">
        <v>18</v>
      </c>
      <c r="B30" s="179" t="s">
        <v>19</v>
      </c>
      <c r="C30" s="180"/>
      <c r="D30" s="180"/>
      <c r="E30" s="180"/>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row>
    <row r="31" spans="1:48" s="177" customFormat="1" ht="13.5" customHeight="1">
      <c r="A31" s="178"/>
      <c r="B31" s="176"/>
      <c r="C31" s="180"/>
      <c r="D31" s="180"/>
      <c r="E31" s="180"/>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row>
    <row r="32" spans="1:48" ht="24.6">
      <c r="A32" s="181" t="s">
        <v>303</v>
      </c>
      <c r="B32" s="182" t="s">
        <v>444</v>
      </c>
      <c r="C32" s="155"/>
      <c r="D32" s="155"/>
      <c r="E32" s="155"/>
    </row>
    <row r="33" spans="1:5" ht="13.5" customHeight="1">
      <c r="B33" s="183" t="s">
        <v>0</v>
      </c>
      <c r="C33" s="184">
        <v>100</v>
      </c>
      <c r="D33" s="259">
        <v>0</v>
      </c>
      <c r="E33" s="155">
        <f>ROUND(C33*ROUND(D33,2),2)</f>
        <v>0</v>
      </c>
    </row>
    <row r="34" spans="1:5" ht="13.5" customHeight="1">
      <c r="B34" s="183"/>
      <c r="C34" s="155"/>
      <c r="D34" s="155"/>
      <c r="E34" s="155"/>
    </row>
    <row r="35" spans="1:5" ht="15" customHeight="1">
      <c r="A35" s="172" t="s">
        <v>18</v>
      </c>
      <c r="B35" s="185" t="s">
        <v>304</v>
      </c>
      <c r="C35" s="155"/>
      <c r="D35" s="155"/>
      <c r="E35" s="186">
        <f>SUM(E33:E34)</f>
        <v>0</v>
      </c>
    </row>
    <row r="36" spans="1:5" ht="13.5" customHeight="1">
      <c r="A36" s="187"/>
      <c r="B36" s="183"/>
      <c r="C36" s="155"/>
      <c r="D36" s="155"/>
      <c r="E36" s="155"/>
    </row>
    <row r="37" spans="1:5" ht="13.5" customHeight="1">
      <c r="A37" s="172" t="s">
        <v>15</v>
      </c>
      <c r="B37" s="173" t="s">
        <v>25</v>
      </c>
      <c r="C37" s="155"/>
      <c r="D37" s="155"/>
      <c r="E37" s="186">
        <f>E35</f>
        <v>0</v>
      </c>
    </row>
    <row r="38" spans="1:5" ht="13.5" customHeight="1">
      <c r="A38" s="172"/>
      <c r="B38" s="173"/>
      <c r="C38" s="155"/>
      <c r="D38" s="155"/>
      <c r="E38" s="188"/>
    </row>
    <row r="39" spans="1:5" ht="12" customHeight="1">
      <c r="A39" s="189" t="s">
        <v>305</v>
      </c>
      <c r="B39" s="190" t="s">
        <v>26</v>
      </c>
      <c r="C39" s="155"/>
      <c r="D39" s="155"/>
      <c r="E39" s="186">
        <f>E37</f>
        <v>0</v>
      </c>
    </row>
    <row r="40" spans="1:5" ht="13.5" customHeight="1">
      <c r="A40" s="189"/>
      <c r="B40" s="190"/>
      <c r="C40" s="155"/>
      <c r="D40" s="155"/>
      <c r="E40" s="188"/>
    </row>
    <row r="41" spans="1:5" ht="13.5" customHeight="1">
      <c r="A41" s="189"/>
      <c r="B41" s="190"/>
      <c r="C41" s="155"/>
      <c r="D41" s="155"/>
      <c r="E41" s="188"/>
    </row>
    <row r="42" spans="1:5" s="137" customFormat="1" ht="13.5" customHeight="1">
      <c r="A42" s="191" t="s">
        <v>27</v>
      </c>
      <c r="B42" s="192" t="s">
        <v>6</v>
      </c>
      <c r="C42" s="155"/>
      <c r="D42" s="155"/>
      <c r="E42" s="155"/>
    </row>
    <row r="43" spans="1:5" ht="13.5" customHeight="1">
      <c r="A43" s="189"/>
      <c r="B43" s="190"/>
      <c r="C43" s="155"/>
      <c r="D43" s="155"/>
      <c r="E43" s="155"/>
    </row>
    <row r="44" spans="1:5" ht="13.5" customHeight="1">
      <c r="A44" s="189" t="s">
        <v>29</v>
      </c>
      <c r="B44" s="190" t="s">
        <v>28</v>
      </c>
      <c r="C44" s="155"/>
      <c r="D44" s="155"/>
      <c r="E44" s="155"/>
    </row>
    <row r="45" spans="1:5" ht="13.5" customHeight="1">
      <c r="A45" s="189"/>
      <c r="B45" s="190"/>
      <c r="C45" s="155"/>
      <c r="D45" s="155"/>
      <c r="E45" s="155"/>
    </row>
    <row r="46" spans="1:5" ht="24.6">
      <c r="A46" s="189" t="s">
        <v>30</v>
      </c>
      <c r="B46" s="193" t="s">
        <v>306</v>
      </c>
      <c r="C46" s="155"/>
      <c r="D46" s="155"/>
      <c r="E46" s="155"/>
    </row>
    <row r="47" spans="1:5" ht="13.5" customHeight="1">
      <c r="A47" s="189"/>
      <c r="B47" s="194" t="s">
        <v>1</v>
      </c>
      <c r="C47" s="184">
        <f>429*0.2</f>
        <v>85.800000000000011</v>
      </c>
      <c r="D47" s="259">
        <v>0</v>
      </c>
      <c r="E47" s="155">
        <f>ROUND(C47*ROUND(D47,2),2)</f>
        <v>0</v>
      </c>
    </row>
    <row r="48" spans="1:5" ht="13.5" customHeight="1">
      <c r="A48" s="189"/>
      <c r="B48" s="194"/>
      <c r="C48" s="155"/>
      <c r="D48" s="155"/>
      <c r="E48" s="155"/>
    </row>
    <row r="49" spans="1:5" ht="24.6">
      <c r="A49" s="189" t="s">
        <v>31</v>
      </c>
      <c r="B49" s="195" t="s">
        <v>443</v>
      </c>
      <c r="C49" s="196"/>
      <c r="D49" s="197"/>
      <c r="E49" s="155"/>
    </row>
    <row r="50" spans="1:5" ht="13.5" customHeight="1">
      <c r="A50" s="198"/>
      <c r="B50" s="199" t="s">
        <v>1</v>
      </c>
      <c r="C50" s="200">
        <f>225*0.5</f>
        <v>112.5</v>
      </c>
      <c r="D50" s="259">
        <v>0</v>
      </c>
      <c r="E50" s="155">
        <f>ROUND(C50*ROUND(D50,2),2)</f>
        <v>0</v>
      </c>
    </row>
    <row r="51" spans="1:5" ht="13.5" customHeight="1">
      <c r="A51" s="198"/>
      <c r="B51" s="199"/>
      <c r="C51" s="196"/>
      <c r="D51" s="197"/>
      <c r="E51" s="155"/>
    </row>
    <row r="52" spans="1:5" ht="38.25" customHeight="1">
      <c r="A52" s="189" t="s">
        <v>32</v>
      </c>
      <c r="B52" s="195" t="s">
        <v>307</v>
      </c>
      <c r="C52" s="196"/>
      <c r="D52" s="197"/>
      <c r="E52" s="155"/>
    </row>
    <row r="53" spans="1:5" ht="13.5" customHeight="1">
      <c r="A53" s="198"/>
      <c r="B53" s="199" t="s">
        <v>1</v>
      </c>
      <c r="C53" s="155">
        <f>222*0.2</f>
        <v>44.400000000000006</v>
      </c>
      <c r="D53" s="259">
        <v>0</v>
      </c>
      <c r="E53" s="155">
        <f>ROUND(C53*ROUND(D53,2),2)</f>
        <v>0</v>
      </c>
    </row>
    <row r="54" spans="1:5" ht="13.5" customHeight="1">
      <c r="A54" s="189"/>
      <c r="B54" s="194"/>
      <c r="C54" s="155"/>
      <c r="D54" s="155"/>
      <c r="E54" s="155"/>
    </row>
    <row r="55" spans="1:5" ht="27" customHeight="1">
      <c r="A55" s="201" t="s">
        <v>308</v>
      </c>
      <c r="B55" s="202" t="s">
        <v>309</v>
      </c>
      <c r="C55" s="203"/>
      <c r="D55" s="155"/>
      <c r="E55" s="155"/>
    </row>
    <row r="56" spans="1:5" ht="13.5" customHeight="1">
      <c r="A56" s="198"/>
      <c r="B56" s="194" t="s">
        <v>1</v>
      </c>
      <c r="C56" s="184">
        <f>257*0.2</f>
        <v>51.400000000000006</v>
      </c>
      <c r="D56" s="259">
        <v>0</v>
      </c>
      <c r="E56" s="155">
        <f>ROUND(C56*ROUND(D56,2),2)</f>
        <v>0</v>
      </c>
    </row>
    <row r="57" spans="1:5" ht="13.5" customHeight="1">
      <c r="A57" s="198"/>
      <c r="B57" s="194"/>
      <c r="C57" s="155"/>
      <c r="D57" s="155"/>
      <c r="E57" s="155"/>
    </row>
    <row r="58" spans="1:5" ht="13.5" customHeight="1">
      <c r="A58" s="189" t="s">
        <v>29</v>
      </c>
      <c r="B58" s="190" t="s">
        <v>310</v>
      </c>
      <c r="C58" s="155"/>
      <c r="D58" s="155"/>
      <c r="E58" s="186">
        <f>SUM(E47:E56)</f>
        <v>0</v>
      </c>
    </row>
    <row r="59" spans="1:5" ht="13.5" customHeight="1">
      <c r="A59" s="189"/>
      <c r="B59" s="190"/>
      <c r="C59" s="155"/>
      <c r="D59" s="155"/>
      <c r="E59" s="188"/>
    </row>
    <row r="60" spans="1:5" ht="13.5" customHeight="1">
      <c r="A60" s="189" t="s">
        <v>35</v>
      </c>
      <c r="B60" s="190" t="s">
        <v>36</v>
      </c>
      <c r="C60" s="155"/>
      <c r="D60" s="155"/>
      <c r="E60" s="188"/>
    </row>
    <row r="61" spans="1:5" ht="13.5" customHeight="1">
      <c r="A61" s="198"/>
      <c r="B61" s="194"/>
      <c r="C61" s="155"/>
      <c r="D61" s="155"/>
      <c r="E61" s="155"/>
    </row>
    <row r="62" spans="1:5" ht="24.6">
      <c r="A62" s="201" t="s">
        <v>278</v>
      </c>
      <c r="B62" s="204" t="s">
        <v>311</v>
      </c>
      <c r="C62" s="155"/>
      <c r="D62" s="155"/>
      <c r="E62" s="155"/>
    </row>
    <row r="63" spans="1:5" ht="13.5" customHeight="1">
      <c r="A63" s="198"/>
      <c r="B63" s="194" t="s">
        <v>0</v>
      </c>
      <c r="C63" s="184">
        <v>210</v>
      </c>
      <c r="D63" s="259">
        <v>0</v>
      </c>
      <c r="E63" s="155">
        <f>ROUND(C63*ROUND(D63,2),2)</f>
        <v>0</v>
      </c>
    </row>
    <row r="64" spans="1:5" ht="13.5" customHeight="1">
      <c r="A64" s="198"/>
      <c r="B64" s="194"/>
      <c r="C64" s="184"/>
      <c r="D64" s="138"/>
      <c r="E64" s="138"/>
    </row>
    <row r="65" spans="1:5" ht="13.5" customHeight="1">
      <c r="A65" s="189" t="s">
        <v>35</v>
      </c>
      <c r="B65" s="190" t="s">
        <v>312</v>
      </c>
      <c r="C65" s="205"/>
      <c r="D65" s="184"/>
      <c r="E65" s="186">
        <f>E63</f>
        <v>0</v>
      </c>
    </row>
    <row r="66" spans="1:5" ht="13.5" customHeight="1">
      <c r="A66" s="189"/>
      <c r="B66" s="190"/>
      <c r="C66" s="205"/>
      <c r="D66" s="155"/>
      <c r="E66" s="138"/>
    </row>
    <row r="67" spans="1:5" ht="13.5" customHeight="1">
      <c r="A67" s="206" t="s">
        <v>40</v>
      </c>
      <c r="B67" s="179" t="s">
        <v>313</v>
      </c>
      <c r="C67" s="205"/>
      <c r="D67" s="155"/>
      <c r="E67" s="186"/>
    </row>
    <row r="68" spans="1:5" ht="14.25" customHeight="1">
      <c r="A68" s="198"/>
      <c r="B68" s="194"/>
      <c r="C68" s="155"/>
      <c r="D68" s="155"/>
      <c r="E68" s="155"/>
    </row>
    <row r="69" spans="1:5" ht="13.5" customHeight="1">
      <c r="A69" s="201" t="s">
        <v>46</v>
      </c>
      <c r="B69" s="207" t="s">
        <v>314</v>
      </c>
      <c r="C69" s="155"/>
      <c r="D69" s="155"/>
      <c r="E69" s="155"/>
    </row>
    <row r="70" spans="1:5" ht="13.5" customHeight="1">
      <c r="A70" s="198"/>
      <c r="B70" s="194" t="s">
        <v>1</v>
      </c>
      <c r="C70" s="184">
        <v>1597</v>
      </c>
      <c r="D70" s="259">
        <v>0</v>
      </c>
      <c r="E70" s="155">
        <f>ROUND(C70*ROUND(D70,2),2)</f>
        <v>0</v>
      </c>
    </row>
    <row r="71" spans="1:5" ht="13.5" customHeight="1">
      <c r="A71" s="198"/>
      <c r="B71" s="194"/>
      <c r="C71" s="155"/>
      <c r="D71" s="155"/>
      <c r="E71" s="155"/>
    </row>
    <row r="72" spans="1:5" ht="13.5" customHeight="1">
      <c r="A72" s="206" t="s">
        <v>40</v>
      </c>
      <c r="B72" s="185" t="s">
        <v>315</v>
      </c>
      <c r="C72" s="203"/>
      <c r="D72" s="155"/>
      <c r="E72" s="186">
        <f>SUM(E70)</f>
        <v>0</v>
      </c>
    </row>
    <row r="73" spans="1:5" ht="14.25" customHeight="1">
      <c r="A73" s="198"/>
      <c r="B73" s="194"/>
      <c r="C73" s="155"/>
      <c r="D73" s="155"/>
    </row>
    <row r="74" spans="1:5" ht="13.5" customHeight="1">
      <c r="A74" s="181" t="s">
        <v>49</v>
      </c>
      <c r="B74" s="190" t="s">
        <v>50</v>
      </c>
      <c r="C74" s="155"/>
      <c r="D74" s="155"/>
      <c r="E74" s="155"/>
    </row>
    <row r="75" spans="1:5" ht="13.5" customHeight="1">
      <c r="A75" s="198"/>
      <c r="B75" s="194"/>
      <c r="C75" s="155"/>
      <c r="D75" s="155"/>
      <c r="E75" s="155"/>
    </row>
    <row r="76" spans="1:5" ht="24.6">
      <c r="A76" s="201" t="s">
        <v>51</v>
      </c>
      <c r="B76" s="202" t="s">
        <v>316</v>
      </c>
      <c r="C76" s="155"/>
      <c r="D76" s="155"/>
      <c r="E76" s="155"/>
    </row>
    <row r="77" spans="1:5" ht="13.5" customHeight="1">
      <c r="A77" s="198"/>
      <c r="B77" s="194" t="s">
        <v>0</v>
      </c>
      <c r="C77" s="184">
        <v>150</v>
      </c>
      <c r="D77" s="259">
        <v>0</v>
      </c>
      <c r="E77" s="155">
        <f>ROUND(C77*ROUND(D77,2),2)</f>
        <v>0</v>
      </c>
    </row>
    <row r="78" spans="1:5" ht="13.5" customHeight="1">
      <c r="A78" s="198"/>
      <c r="B78" s="194"/>
      <c r="C78" s="155"/>
      <c r="D78" s="155"/>
      <c r="E78" s="155"/>
    </row>
    <row r="79" spans="1:5" ht="13.5" customHeight="1">
      <c r="A79" s="185" t="s">
        <v>49</v>
      </c>
      <c r="B79" s="190" t="s">
        <v>317</v>
      </c>
      <c r="C79" s="208"/>
      <c r="D79" s="208"/>
      <c r="E79" s="186">
        <f>SUM(E77)</f>
        <v>0</v>
      </c>
    </row>
    <row r="80" spans="1:5" ht="16.5" customHeight="1">
      <c r="A80" s="206"/>
      <c r="B80" s="209"/>
      <c r="C80" s="203"/>
      <c r="D80" s="155"/>
    </row>
    <row r="81" spans="1:5" ht="14.25" customHeight="1">
      <c r="A81" s="189" t="s">
        <v>27</v>
      </c>
      <c r="B81" s="190" t="s">
        <v>318</v>
      </c>
      <c r="C81" s="203"/>
      <c r="D81" s="155"/>
      <c r="E81" s="186">
        <f>E58+E65+E72+E79</f>
        <v>0</v>
      </c>
    </row>
    <row r="82" spans="1:5" ht="13.5" customHeight="1">
      <c r="A82" s="201"/>
      <c r="B82" s="210"/>
      <c r="C82" s="203"/>
      <c r="D82" s="155"/>
      <c r="E82" s="138"/>
    </row>
    <row r="83" spans="1:5" ht="13.5" customHeight="1">
      <c r="A83" s="201"/>
      <c r="B83" s="210"/>
      <c r="C83" s="203"/>
      <c r="D83" s="155"/>
      <c r="E83" s="155"/>
    </row>
    <row r="84" spans="1:5" s="137" customFormat="1" ht="13.5" customHeight="1">
      <c r="A84" s="211" t="s">
        <v>319</v>
      </c>
      <c r="B84" s="212" t="s">
        <v>320</v>
      </c>
      <c r="C84" s="213"/>
      <c r="D84" s="155"/>
      <c r="E84" s="155"/>
    </row>
    <row r="85" spans="1:5" ht="13.5" customHeight="1">
      <c r="A85" s="211"/>
      <c r="B85" s="212"/>
      <c r="C85" s="213"/>
      <c r="D85" s="155"/>
      <c r="E85" s="155"/>
    </row>
    <row r="86" spans="1:5" ht="13.5" customHeight="1">
      <c r="A86" s="214" t="s">
        <v>321</v>
      </c>
      <c r="B86" s="215" t="s">
        <v>322</v>
      </c>
      <c r="C86" s="216"/>
      <c r="D86" s="155"/>
      <c r="E86" s="155"/>
    </row>
    <row r="87" spans="1:5" ht="13.5" customHeight="1">
      <c r="A87" s="217"/>
      <c r="B87" s="215"/>
      <c r="C87" s="216"/>
      <c r="D87" s="155"/>
      <c r="E87" s="155"/>
    </row>
    <row r="88" spans="1:5" ht="13.5" customHeight="1">
      <c r="A88" s="214" t="s">
        <v>323</v>
      </c>
      <c r="B88" s="215" t="s">
        <v>324</v>
      </c>
      <c r="C88" s="216"/>
      <c r="D88" s="155"/>
      <c r="E88" s="155"/>
    </row>
    <row r="89" spans="1:5" ht="13.5" customHeight="1">
      <c r="A89" s="218"/>
      <c r="B89" s="215"/>
      <c r="C89" s="216"/>
      <c r="D89" s="155"/>
      <c r="E89" s="155"/>
    </row>
    <row r="90" spans="1:5" ht="24.6">
      <c r="A90" s="182" t="s">
        <v>61</v>
      </c>
      <c r="B90" s="204" t="s">
        <v>325</v>
      </c>
      <c r="C90" s="203"/>
      <c r="D90" s="155"/>
      <c r="E90" s="155"/>
    </row>
    <row r="91" spans="1:5" ht="15" customHeight="1">
      <c r="A91" s="218"/>
      <c r="B91" s="199" t="s">
        <v>1</v>
      </c>
      <c r="C91" s="216">
        <v>98</v>
      </c>
      <c r="D91" s="259">
        <v>0</v>
      </c>
      <c r="E91" s="155">
        <f>ROUND(C91*ROUND(D91,2),2)</f>
        <v>0</v>
      </c>
    </row>
    <row r="92" spans="1:5" ht="13.5" customHeight="1">
      <c r="A92" s="218"/>
      <c r="B92" s="199"/>
      <c r="C92" s="216"/>
      <c r="D92" s="155"/>
      <c r="E92" s="155"/>
    </row>
    <row r="93" spans="1:5" ht="13.5" customHeight="1">
      <c r="A93" s="214" t="s">
        <v>323</v>
      </c>
      <c r="B93" s="215" t="s">
        <v>326</v>
      </c>
      <c r="C93" s="216"/>
      <c r="D93" s="155"/>
      <c r="E93" s="219">
        <f>SUM(E91)</f>
        <v>0</v>
      </c>
    </row>
    <row r="94" spans="1:5" ht="13.5" customHeight="1">
      <c r="A94" s="218"/>
      <c r="B94" s="215"/>
      <c r="C94" s="216"/>
      <c r="D94" s="155"/>
      <c r="E94" s="155"/>
    </row>
    <row r="95" spans="1:5" ht="13.5" customHeight="1">
      <c r="A95" s="217" t="s">
        <v>155</v>
      </c>
      <c r="B95" s="215" t="s">
        <v>154</v>
      </c>
      <c r="C95" s="216"/>
      <c r="D95" s="155"/>
      <c r="E95" s="155"/>
    </row>
    <row r="96" spans="1:5" ht="13.5" customHeight="1">
      <c r="A96" s="217"/>
      <c r="B96" s="215"/>
      <c r="C96" s="216"/>
      <c r="D96" s="155"/>
      <c r="E96" s="155"/>
    </row>
    <row r="97" spans="1:5" ht="24.6">
      <c r="A97" s="182" t="s">
        <v>327</v>
      </c>
      <c r="B97" s="204" t="s">
        <v>328</v>
      </c>
      <c r="C97" s="203"/>
      <c r="D97" s="155"/>
      <c r="E97" s="155"/>
    </row>
    <row r="98" spans="1:5" ht="15.75" customHeight="1">
      <c r="A98" s="195"/>
      <c r="B98" s="199" t="s">
        <v>0</v>
      </c>
      <c r="C98" s="216">
        <v>195</v>
      </c>
      <c r="D98" s="259">
        <v>0</v>
      </c>
      <c r="E98" s="155">
        <f>ROUND(C98*ROUND(D98,2),2)</f>
        <v>0</v>
      </c>
    </row>
    <row r="99" spans="1:5" ht="13.5" customHeight="1">
      <c r="A99" s="195"/>
      <c r="B99" s="199"/>
      <c r="C99" s="216"/>
      <c r="D99" s="155"/>
      <c r="E99" s="155"/>
    </row>
    <row r="100" spans="1:5" ht="26.25" customHeight="1">
      <c r="A100" s="217" t="s">
        <v>155</v>
      </c>
      <c r="B100" s="215" t="s">
        <v>160</v>
      </c>
      <c r="C100" s="216"/>
      <c r="D100" s="155"/>
      <c r="E100" s="219">
        <f>SUM(E98)</f>
        <v>0</v>
      </c>
    </row>
    <row r="101" spans="1:5" ht="13.5" customHeight="1">
      <c r="A101" s="217"/>
      <c r="B101" s="215"/>
      <c r="C101" s="216"/>
      <c r="D101" s="155"/>
      <c r="E101" s="155"/>
    </row>
    <row r="102" spans="1:5" ht="13.5" customHeight="1">
      <c r="A102" s="217" t="s">
        <v>57</v>
      </c>
      <c r="B102" s="215" t="s">
        <v>329</v>
      </c>
      <c r="C102" s="216"/>
      <c r="D102" s="155"/>
      <c r="E102" s="186">
        <f>E93+E100</f>
        <v>0</v>
      </c>
    </row>
    <row r="103" spans="1:5" ht="12" customHeight="1">
      <c r="A103" s="217"/>
      <c r="B103" s="215"/>
      <c r="C103" s="216"/>
      <c r="D103" s="155"/>
      <c r="E103" s="155"/>
    </row>
    <row r="104" spans="1:5" ht="13.5" customHeight="1">
      <c r="A104" s="214" t="s">
        <v>330</v>
      </c>
      <c r="B104" s="215" t="s">
        <v>331</v>
      </c>
      <c r="C104" s="216"/>
      <c r="D104" s="155"/>
      <c r="E104" s="186"/>
    </row>
    <row r="105" spans="1:5" ht="13.5" customHeight="1">
      <c r="A105" s="218"/>
      <c r="B105" s="215"/>
      <c r="C105" s="216"/>
      <c r="D105" s="155"/>
      <c r="E105" s="188"/>
    </row>
    <row r="106" spans="1:5" ht="13.5" customHeight="1">
      <c r="A106" s="218" t="s">
        <v>66</v>
      </c>
      <c r="B106" s="215" t="s">
        <v>332</v>
      </c>
      <c r="C106" s="216"/>
      <c r="D106" s="155"/>
      <c r="E106" s="155"/>
    </row>
    <row r="107" spans="1:5" ht="13.5" customHeight="1">
      <c r="A107" s="220"/>
      <c r="B107" s="215"/>
      <c r="C107" s="216"/>
      <c r="D107" s="155"/>
      <c r="E107" s="155"/>
    </row>
    <row r="108" spans="1:5" ht="24.6">
      <c r="A108" s="195" t="s">
        <v>333</v>
      </c>
      <c r="B108" s="221" t="s">
        <v>334</v>
      </c>
      <c r="C108" s="216"/>
      <c r="D108" s="155"/>
      <c r="E108" s="155"/>
    </row>
    <row r="109" spans="1:5" ht="12.3">
      <c r="A109" s="217"/>
      <c r="B109" s="199" t="s">
        <v>0</v>
      </c>
      <c r="C109" s="216">
        <v>195</v>
      </c>
      <c r="D109" s="259">
        <v>0</v>
      </c>
      <c r="E109" s="155">
        <f>ROUND(C109*ROUND(D109,2),2)</f>
        <v>0</v>
      </c>
    </row>
    <row r="110" spans="1:5" ht="13.5" customHeight="1">
      <c r="A110" s="220"/>
      <c r="B110" s="199"/>
      <c r="C110" s="216"/>
      <c r="D110" s="155"/>
      <c r="E110" s="155"/>
    </row>
    <row r="111" spans="1:5" ht="18" customHeight="1">
      <c r="A111" s="195" t="s">
        <v>335</v>
      </c>
      <c r="B111" s="199" t="s">
        <v>336</v>
      </c>
      <c r="C111" s="216"/>
      <c r="D111" s="155"/>
      <c r="E111" s="155"/>
    </row>
    <row r="112" spans="1:5" ht="12.3">
      <c r="A112" s="218"/>
      <c r="B112" s="199" t="s">
        <v>0</v>
      </c>
      <c r="C112" s="216">
        <v>20</v>
      </c>
      <c r="D112" s="259">
        <v>0</v>
      </c>
      <c r="E112" s="155">
        <f>ROUND(C112*ROUND(D112,2),2)</f>
        <v>0</v>
      </c>
    </row>
    <row r="113" spans="1:5" ht="13.5" customHeight="1">
      <c r="A113" s="218"/>
      <c r="B113" s="199"/>
      <c r="C113" s="216"/>
      <c r="D113" s="155"/>
      <c r="E113" s="155"/>
    </row>
    <row r="114" spans="1:5" ht="13.5" customHeight="1">
      <c r="A114" s="214" t="s">
        <v>330</v>
      </c>
      <c r="B114" s="215" t="s">
        <v>70</v>
      </c>
      <c r="C114" s="216"/>
      <c r="D114" s="155"/>
      <c r="E114" s="219">
        <f>SUM(E109:E112)</f>
        <v>0</v>
      </c>
    </row>
    <row r="115" spans="1:5" ht="13.5" customHeight="1">
      <c r="A115" s="201"/>
      <c r="B115" s="210"/>
      <c r="C115" s="205"/>
      <c r="D115" s="155"/>
      <c r="E115" s="155"/>
    </row>
    <row r="116" spans="1:5" ht="13.5" customHeight="1">
      <c r="A116" s="222" t="s">
        <v>71</v>
      </c>
      <c r="B116" s="179" t="s">
        <v>337</v>
      </c>
      <c r="C116" s="203"/>
      <c r="D116" s="155"/>
      <c r="E116" s="186"/>
    </row>
    <row r="117" spans="1:5" ht="13.5" customHeight="1">
      <c r="A117" s="181"/>
      <c r="B117" s="179"/>
      <c r="C117" s="203"/>
      <c r="D117" s="155"/>
      <c r="E117" s="188"/>
    </row>
    <row r="118" spans="1:5" ht="24.6">
      <c r="A118" s="181" t="s">
        <v>164</v>
      </c>
      <c r="B118" s="202" t="s">
        <v>338</v>
      </c>
      <c r="C118" s="203"/>
      <c r="D118" s="155"/>
      <c r="E118" s="155"/>
    </row>
    <row r="119" spans="1:5" ht="13.5" customHeight="1">
      <c r="A119" s="181"/>
      <c r="B119" s="194" t="s">
        <v>339</v>
      </c>
      <c r="C119" s="203">
        <v>157</v>
      </c>
      <c r="D119" s="259">
        <v>0</v>
      </c>
      <c r="E119" s="155">
        <f>ROUND(C119*ROUND(D119,2),2)</f>
        <v>0</v>
      </c>
    </row>
    <row r="120" spans="1:5" ht="13.5" customHeight="1">
      <c r="A120" s="181"/>
      <c r="B120" s="194"/>
      <c r="C120" s="203"/>
      <c r="D120" s="155"/>
      <c r="E120" s="155"/>
    </row>
    <row r="121" spans="1:5" ht="24.6">
      <c r="A121" s="201" t="s">
        <v>75</v>
      </c>
      <c r="B121" s="202" t="s">
        <v>340</v>
      </c>
      <c r="C121" s="203"/>
      <c r="D121" s="155"/>
      <c r="E121" s="155"/>
    </row>
    <row r="122" spans="1:5" ht="13.5" customHeight="1">
      <c r="A122" s="181"/>
      <c r="B122" s="194" t="s">
        <v>339</v>
      </c>
      <c r="C122" s="203">
        <v>102</v>
      </c>
      <c r="D122" s="259">
        <v>0</v>
      </c>
      <c r="E122" s="155">
        <f>ROUND(C122*ROUND(D122,2),2)</f>
        <v>0</v>
      </c>
    </row>
    <row r="123" spans="1:5" ht="13.5" customHeight="1">
      <c r="A123" s="181"/>
      <c r="B123" s="194"/>
      <c r="C123" s="203"/>
      <c r="D123" s="155"/>
      <c r="E123" s="138"/>
    </row>
    <row r="124" spans="1:5" ht="13.5" customHeight="1">
      <c r="A124" s="222" t="s">
        <v>71</v>
      </c>
      <c r="B124" s="179" t="s">
        <v>341</v>
      </c>
      <c r="C124" s="203"/>
      <c r="D124" s="155"/>
      <c r="E124" s="186">
        <f>SUM(E119:E122)</f>
        <v>0</v>
      </c>
    </row>
    <row r="125" spans="1:5" ht="13.5" customHeight="1">
      <c r="A125" s="222"/>
      <c r="B125" s="179"/>
      <c r="C125" s="203"/>
      <c r="D125" s="155"/>
      <c r="E125" s="155"/>
    </row>
    <row r="126" spans="1:5" ht="13.5" customHeight="1">
      <c r="A126" s="206" t="s">
        <v>77</v>
      </c>
      <c r="B126" s="190" t="s">
        <v>342</v>
      </c>
      <c r="C126" s="203"/>
      <c r="D126" s="155"/>
      <c r="E126" s="186"/>
    </row>
    <row r="127" spans="1:5" ht="13.5" customHeight="1">
      <c r="A127" s="181"/>
      <c r="B127" s="179"/>
      <c r="C127" s="203"/>
      <c r="D127" s="155"/>
      <c r="E127" s="186"/>
    </row>
    <row r="128" spans="1:5" ht="15" customHeight="1">
      <c r="A128" s="201" t="s">
        <v>79</v>
      </c>
      <c r="B128" s="194" t="s">
        <v>80</v>
      </c>
      <c r="C128" s="203"/>
      <c r="D128" s="155"/>
      <c r="E128" s="186"/>
    </row>
    <row r="129" spans="1:48" ht="13.5" customHeight="1">
      <c r="A129" s="181"/>
      <c r="B129" s="182" t="s">
        <v>1</v>
      </c>
      <c r="C129" s="203">
        <v>79</v>
      </c>
      <c r="D129" s="259">
        <v>0</v>
      </c>
      <c r="E129" s="155">
        <f>ROUND(C129*ROUND(D129,2),2)</f>
        <v>0</v>
      </c>
    </row>
    <row r="130" spans="1:48" ht="13.5" customHeight="1">
      <c r="A130" s="181"/>
      <c r="B130" s="179"/>
      <c r="C130" s="203"/>
      <c r="E130" s="137"/>
      <c r="AV130" s="138"/>
    </row>
    <row r="131" spans="1:48" ht="13.5" customHeight="1">
      <c r="A131" s="206" t="s">
        <v>77</v>
      </c>
      <c r="B131" s="190" t="s">
        <v>343</v>
      </c>
      <c r="C131" s="203"/>
      <c r="E131" s="223">
        <f>SUM(E129)</f>
        <v>0</v>
      </c>
      <c r="AV131" s="138"/>
    </row>
    <row r="132" spans="1:48" ht="13.5" customHeight="1">
      <c r="A132" s="181"/>
      <c r="B132" s="179"/>
      <c r="C132" s="203"/>
      <c r="E132" s="137"/>
      <c r="AV132" s="138"/>
    </row>
    <row r="133" spans="1:48" ht="13.5" customHeight="1">
      <c r="A133" s="181"/>
      <c r="B133" s="179"/>
      <c r="C133" s="203"/>
      <c r="E133" s="137"/>
      <c r="AV133" s="138"/>
    </row>
    <row r="134" spans="1:48" ht="27" customHeight="1">
      <c r="A134" s="181" t="s">
        <v>344</v>
      </c>
      <c r="B134" s="179" t="s">
        <v>345</v>
      </c>
      <c r="C134" s="155"/>
      <c r="D134" s="155"/>
      <c r="E134" s="224">
        <f>E131+E124+E114+E102</f>
        <v>0</v>
      </c>
      <c r="AV134" s="138"/>
    </row>
    <row r="135" spans="1:48" ht="13.5" customHeight="1">
      <c r="A135" s="181"/>
      <c r="B135" s="179"/>
      <c r="C135" s="155"/>
      <c r="E135" s="137"/>
      <c r="AV135" s="138"/>
    </row>
    <row r="136" spans="1:48" ht="13.5" customHeight="1">
      <c r="A136" s="225" t="s">
        <v>346</v>
      </c>
      <c r="B136" s="192" t="s">
        <v>171</v>
      </c>
      <c r="C136" s="226"/>
      <c r="D136" s="226"/>
      <c r="E136" s="226"/>
      <c r="AV136" s="138"/>
    </row>
    <row r="137" spans="1:48" ht="13.5" customHeight="1">
      <c r="A137" s="181"/>
      <c r="B137" s="179"/>
      <c r="C137" s="155"/>
      <c r="E137" s="137"/>
      <c r="AV137" s="138"/>
    </row>
    <row r="138" spans="1:48" ht="13.5" customHeight="1">
      <c r="A138" s="214" t="s">
        <v>347</v>
      </c>
      <c r="B138" s="215" t="s">
        <v>348</v>
      </c>
      <c r="C138" s="196"/>
      <c r="E138" s="137"/>
      <c r="AV138" s="138"/>
    </row>
    <row r="139" spans="1:48" ht="13.5" customHeight="1">
      <c r="A139" s="218"/>
      <c r="B139" s="215"/>
      <c r="C139" s="196"/>
      <c r="E139" s="186"/>
      <c r="AV139" s="138"/>
    </row>
    <row r="140" spans="1:48" ht="36.9">
      <c r="A140" s="227" t="s">
        <v>175</v>
      </c>
      <c r="B140" s="199" t="s">
        <v>349</v>
      </c>
      <c r="C140" s="228"/>
      <c r="D140" s="155"/>
      <c r="E140" s="155"/>
      <c r="AV140" s="138"/>
    </row>
    <row r="141" spans="1:48" ht="13.5" customHeight="1">
      <c r="A141" s="229"/>
      <c r="B141" s="199" t="s">
        <v>339</v>
      </c>
      <c r="C141" s="228">
        <v>38</v>
      </c>
      <c r="D141" s="259">
        <v>0</v>
      </c>
      <c r="E141" s="155">
        <f>ROUND(C141*ROUND(D141,2),2)</f>
        <v>0</v>
      </c>
    </row>
    <row r="142" spans="1:48" ht="13.5" customHeight="1">
      <c r="A142" s="181"/>
      <c r="B142" s="179"/>
      <c r="C142" s="155"/>
      <c r="D142" s="155"/>
      <c r="E142" s="155"/>
    </row>
    <row r="143" spans="1:48" ht="13.5" customHeight="1">
      <c r="A143" s="181"/>
      <c r="B143" s="179" t="s">
        <v>350</v>
      </c>
      <c r="C143" s="155"/>
      <c r="D143" s="155"/>
      <c r="E143" s="224">
        <f>SUM(E141)</f>
        <v>0</v>
      </c>
    </row>
    <row r="144" spans="1:48" ht="13.5" customHeight="1">
      <c r="A144" s="181"/>
      <c r="B144" s="179"/>
      <c r="C144" s="155"/>
      <c r="D144" s="155"/>
      <c r="E144" s="155"/>
    </row>
    <row r="145" spans="1:5" ht="13.5" customHeight="1">
      <c r="A145" s="225" t="s">
        <v>351</v>
      </c>
      <c r="B145" s="192" t="s">
        <v>296</v>
      </c>
      <c r="C145" s="226"/>
      <c r="E145" s="137"/>
    </row>
    <row r="146" spans="1:5" ht="13.5" customHeight="1">
      <c r="A146" s="230"/>
      <c r="B146" s="231"/>
      <c r="C146" s="226"/>
      <c r="E146" s="137"/>
    </row>
    <row r="147" spans="1:5" ht="13.5" customHeight="1">
      <c r="A147" s="232" t="s">
        <v>352</v>
      </c>
      <c r="B147" s="231" t="s">
        <v>353</v>
      </c>
      <c r="C147" s="226"/>
      <c r="E147" s="137"/>
    </row>
    <row r="148" spans="1:5" ht="13.5" customHeight="1">
      <c r="A148" s="232"/>
      <c r="B148" s="231"/>
      <c r="C148" s="226"/>
      <c r="E148" s="137"/>
    </row>
    <row r="149" spans="1:5" ht="36.9">
      <c r="A149" s="201" t="s">
        <v>354</v>
      </c>
      <c r="B149" s="204" t="s">
        <v>355</v>
      </c>
      <c r="C149" s="233"/>
      <c r="E149" s="137"/>
    </row>
    <row r="150" spans="1:5" ht="13.5" customHeight="1">
      <c r="A150" s="232"/>
      <c r="B150" s="234" t="s">
        <v>91</v>
      </c>
      <c r="C150" s="235">
        <v>2</v>
      </c>
      <c r="D150" s="259">
        <v>0</v>
      </c>
      <c r="E150" s="155">
        <f>ROUND(C150*ROUND(D150,2),2)</f>
        <v>0</v>
      </c>
    </row>
    <row r="151" spans="1:5" ht="13.5" customHeight="1">
      <c r="A151" s="232"/>
      <c r="B151" s="231"/>
      <c r="C151" s="226"/>
      <c r="E151" s="137"/>
    </row>
    <row r="152" spans="1:5" ht="13.5" customHeight="1">
      <c r="A152" s="232" t="s">
        <v>352</v>
      </c>
      <c r="B152" s="231" t="s">
        <v>356</v>
      </c>
      <c r="C152" s="226"/>
      <c r="E152" s="186">
        <f>SUM(E150)</f>
        <v>0</v>
      </c>
    </row>
    <row r="153" spans="1:5" ht="13.5" customHeight="1">
      <c r="A153" s="232"/>
      <c r="B153" s="234"/>
      <c r="C153" s="226"/>
      <c r="E153" s="137"/>
    </row>
    <row r="154" spans="1:5" ht="13.5" customHeight="1">
      <c r="A154" s="232"/>
      <c r="B154" s="234"/>
      <c r="C154" s="226"/>
      <c r="E154" s="137"/>
    </row>
    <row r="155" spans="1:5" ht="13.5" customHeight="1">
      <c r="A155" s="230" t="s">
        <v>351</v>
      </c>
      <c r="B155" s="190" t="s">
        <v>357</v>
      </c>
      <c r="C155" s="226"/>
      <c r="E155" s="186">
        <f>+E152</f>
        <v>0</v>
      </c>
    </row>
    <row r="156" spans="1:5" ht="13.5" customHeight="1">
      <c r="A156" s="189"/>
      <c r="B156" s="190"/>
      <c r="C156" s="155"/>
      <c r="E156" s="155"/>
    </row>
    <row r="157" spans="1:5" ht="13.5" customHeight="1">
      <c r="A157" s="189"/>
      <c r="B157" s="190"/>
      <c r="C157" s="155"/>
      <c r="E157" s="155"/>
    </row>
    <row r="158" spans="1:5" s="137" customFormat="1" ht="13.5" customHeight="1">
      <c r="A158" s="225" t="s">
        <v>358</v>
      </c>
      <c r="B158" s="192" t="s">
        <v>8</v>
      </c>
      <c r="C158" s="226"/>
      <c r="D158" s="226"/>
      <c r="E158" s="226"/>
    </row>
    <row r="159" spans="1:5" ht="13.5" customHeight="1">
      <c r="A159" s="181"/>
      <c r="B159" s="201"/>
      <c r="C159" s="203"/>
      <c r="E159" s="155"/>
    </row>
    <row r="160" spans="1:5" ht="13.5" customHeight="1">
      <c r="A160" s="201" t="s">
        <v>86</v>
      </c>
      <c r="B160" s="190" t="s">
        <v>85</v>
      </c>
      <c r="C160" s="203"/>
      <c r="E160" s="155"/>
    </row>
    <row r="161" spans="1:5" ht="13.5" customHeight="1">
      <c r="A161" s="201"/>
      <c r="B161" s="210"/>
      <c r="C161" s="203"/>
      <c r="E161" s="155"/>
    </row>
    <row r="162" spans="1:5" ht="13.5" customHeight="1">
      <c r="A162" s="201" t="s">
        <v>84</v>
      </c>
      <c r="B162" s="202" t="s">
        <v>87</v>
      </c>
      <c r="C162" s="203">
        <v>5</v>
      </c>
      <c r="D162" s="155">
        <v>45</v>
      </c>
      <c r="E162" s="155">
        <f>ROUND(C162*ROUND(D162,2),2)</f>
        <v>225</v>
      </c>
    </row>
    <row r="163" spans="1:5" ht="13.5" customHeight="1">
      <c r="A163" s="201"/>
      <c r="B163" s="182" t="s">
        <v>88</v>
      </c>
      <c r="C163" s="203"/>
      <c r="D163" s="155"/>
      <c r="E163" s="155"/>
    </row>
    <row r="164" spans="1:5" ht="13.5" customHeight="1">
      <c r="A164" s="201"/>
      <c r="B164" s="210"/>
      <c r="C164" s="203"/>
      <c r="D164" s="155"/>
      <c r="E164" s="155"/>
    </row>
    <row r="165" spans="1:5" ht="13.5" customHeight="1">
      <c r="A165" s="181" t="s">
        <v>358</v>
      </c>
      <c r="B165" s="179" t="s">
        <v>92</v>
      </c>
      <c r="C165" s="233"/>
      <c r="E165" s="186">
        <f>SUM(E162)</f>
        <v>225</v>
      </c>
    </row>
    <row r="166" spans="1:5" ht="13.5" customHeight="1">
      <c r="A166" s="201"/>
      <c r="B166" s="210"/>
      <c r="C166" s="233"/>
      <c r="E166" s="155"/>
    </row>
    <row r="167" spans="1:5" ht="13.5" customHeight="1">
      <c r="A167" s="201"/>
      <c r="B167" s="210"/>
      <c r="C167" s="233"/>
      <c r="E167" s="155"/>
    </row>
    <row r="168" spans="1:5" ht="13.5" customHeight="1">
      <c r="A168" s="201"/>
      <c r="B168" s="210"/>
      <c r="C168" s="233"/>
      <c r="E168" s="155"/>
    </row>
    <row r="169" spans="1:5" ht="13.5" customHeight="1">
      <c r="A169" s="201"/>
      <c r="B169" s="210"/>
      <c r="C169" s="233"/>
      <c r="E169" s="155"/>
    </row>
    <row r="170" spans="1:5" ht="13.5" customHeight="1">
      <c r="A170" s="201"/>
      <c r="B170" s="210"/>
      <c r="C170" s="233"/>
      <c r="E170" s="155"/>
    </row>
    <row r="171" spans="1:5" ht="13.5" customHeight="1">
      <c r="A171" s="201"/>
      <c r="B171" s="210"/>
      <c r="C171" s="233"/>
      <c r="E171" s="155"/>
    </row>
    <row r="172" spans="1:5" ht="13.5" customHeight="1">
      <c r="A172" s="201"/>
      <c r="B172" s="210"/>
      <c r="C172" s="233"/>
      <c r="E172" s="155"/>
    </row>
    <row r="173" spans="1:5" ht="13.5" customHeight="1">
      <c r="A173" s="201"/>
      <c r="B173" s="210"/>
      <c r="C173" s="233"/>
      <c r="E173" s="155"/>
    </row>
    <row r="174" spans="1:5" ht="13.5" customHeight="1">
      <c r="A174" s="201"/>
      <c r="B174" s="210"/>
      <c r="C174" s="233"/>
      <c r="E174" s="155"/>
    </row>
    <row r="175" spans="1:5" ht="13.5" customHeight="1">
      <c r="A175" s="210"/>
      <c r="B175" s="210"/>
      <c r="C175" s="233"/>
      <c r="E175" s="155"/>
    </row>
    <row r="176" spans="1:5" ht="13.5" customHeight="1">
      <c r="A176" s="210"/>
      <c r="B176" s="210"/>
      <c r="C176" s="233"/>
      <c r="E176" s="155"/>
    </row>
    <row r="177" spans="1:5" ht="13.5" customHeight="1">
      <c r="A177" s="210"/>
      <c r="B177" s="210"/>
      <c r="C177" s="233"/>
      <c r="E177" s="155"/>
    </row>
    <row r="178" spans="1:5" ht="13.5" customHeight="1">
      <c r="A178" s="210"/>
      <c r="B178" s="210"/>
      <c r="C178" s="233"/>
      <c r="E178" s="155"/>
    </row>
    <row r="179" spans="1:5" ht="13.5" customHeight="1">
      <c r="A179" s="210"/>
      <c r="B179" s="210"/>
      <c r="C179" s="233"/>
      <c r="E179" s="155"/>
    </row>
    <row r="180" spans="1:5" ht="13.5" customHeight="1">
      <c r="A180" s="210"/>
      <c r="B180" s="210"/>
      <c r="C180" s="233"/>
      <c r="E180" s="155"/>
    </row>
    <row r="181" spans="1:5" ht="13.5" customHeight="1">
      <c r="A181" s="210"/>
      <c r="B181" s="210"/>
      <c r="C181" s="233"/>
      <c r="E181" s="155"/>
    </row>
    <row r="182" spans="1:5" ht="13.5" customHeight="1">
      <c r="A182" s="210"/>
      <c r="B182" s="210"/>
      <c r="C182" s="233"/>
      <c r="E182" s="155"/>
    </row>
    <row r="183" spans="1:5" ht="13.5" customHeight="1">
      <c r="A183" s="210"/>
      <c r="B183" s="210"/>
      <c r="C183" s="233"/>
      <c r="E183" s="155"/>
    </row>
    <row r="184" spans="1:5" ht="13.5" customHeight="1">
      <c r="A184" s="210"/>
      <c r="B184" s="210"/>
      <c r="C184" s="233"/>
      <c r="E184" s="155"/>
    </row>
    <row r="185" spans="1:5" ht="13.5" customHeight="1">
      <c r="A185" s="210"/>
      <c r="B185" s="210"/>
      <c r="C185" s="233"/>
      <c r="E185" s="155"/>
    </row>
    <row r="186" spans="1:5" ht="13.5" customHeight="1">
      <c r="A186" s="210"/>
      <c r="B186" s="210"/>
      <c r="C186" s="233"/>
      <c r="E186" s="155"/>
    </row>
    <row r="187" spans="1:5" ht="13.5" customHeight="1">
      <c r="A187" s="210"/>
      <c r="B187" s="210"/>
      <c r="C187" s="233"/>
    </row>
    <row r="188" spans="1:5" ht="13.5" customHeight="1">
      <c r="A188" s="210"/>
      <c r="B188" s="210"/>
      <c r="C188" s="233"/>
    </row>
    <row r="189" spans="1:5" ht="13.5" customHeight="1">
      <c r="A189" s="210"/>
      <c r="B189" s="210"/>
      <c r="C189" s="233"/>
    </row>
    <row r="190" spans="1:5" ht="13.5" customHeight="1">
      <c r="A190" s="210"/>
      <c r="B190" s="210"/>
      <c r="C190" s="233"/>
    </row>
    <row r="191" spans="1:5" ht="13.5" customHeight="1">
      <c r="A191" s="210"/>
      <c r="B191" s="210"/>
      <c r="C191" s="233"/>
    </row>
    <row r="192" spans="1:5" ht="13.5" customHeight="1">
      <c r="A192" s="187"/>
      <c r="B192" s="183"/>
      <c r="C192" s="226"/>
    </row>
    <row r="193" spans="1:5" ht="13.5" customHeight="1">
      <c r="A193" s="187"/>
      <c r="B193" s="183"/>
      <c r="C193" s="226"/>
    </row>
    <row r="194" spans="1:5" ht="13.5" customHeight="1">
      <c r="B194" s="183"/>
      <c r="C194" s="236"/>
    </row>
    <row r="195" spans="1:5" ht="13.5" customHeight="1">
      <c r="B195" s="183"/>
      <c r="C195" s="226"/>
    </row>
    <row r="196" spans="1:5" ht="39" customHeight="1">
      <c r="A196" s="187"/>
      <c r="B196" s="183"/>
      <c r="C196" s="226"/>
    </row>
    <row r="197" spans="1:5" ht="14.25" customHeight="1">
      <c r="B197" s="183"/>
      <c r="C197" s="226"/>
    </row>
    <row r="198" spans="1:5" ht="13.5" customHeight="1">
      <c r="A198" s="187"/>
      <c r="B198" s="183"/>
      <c r="C198" s="226"/>
    </row>
    <row r="199" spans="1:5" ht="24.75" customHeight="1">
      <c r="A199" s="187"/>
      <c r="B199" s="183"/>
      <c r="C199" s="226"/>
    </row>
    <row r="200" spans="1:5" ht="13.5" customHeight="1">
      <c r="B200" s="183"/>
      <c r="C200" s="236"/>
    </row>
    <row r="201" spans="1:5" ht="13.5" customHeight="1">
      <c r="B201" s="183"/>
      <c r="C201" s="236"/>
    </row>
    <row r="202" spans="1:5" ht="27" customHeight="1">
      <c r="B202" s="183"/>
      <c r="C202" s="236"/>
    </row>
    <row r="203" spans="1:5" ht="13.5" customHeight="1">
      <c r="B203" s="183"/>
      <c r="C203" s="236"/>
    </row>
    <row r="204" spans="1:5" ht="13.5" customHeight="1">
      <c r="A204" s="187"/>
      <c r="B204" s="183"/>
      <c r="C204" s="226"/>
      <c r="E204" s="147"/>
    </row>
    <row r="205" spans="1:5" ht="13.5" customHeight="1">
      <c r="B205" s="237"/>
      <c r="C205" s="226"/>
      <c r="E205" s="147"/>
    </row>
    <row r="206" spans="1:5" ht="13.5" customHeight="1">
      <c r="B206" s="237"/>
      <c r="C206" s="226"/>
      <c r="E206" s="147"/>
    </row>
    <row r="207" spans="1:5" ht="13.5" customHeight="1">
      <c r="B207" s="237"/>
      <c r="C207" s="226"/>
      <c r="E207" s="147"/>
    </row>
    <row r="208" spans="1:5" ht="13.5" customHeight="1">
      <c r="B208" s="237"/>
      <c r="C208" s="226"/>
      <c r="E208" s="147"/>
    </row>
    <row r="209" spans="1:48" ht="13.5" customHeight="1">
      <c r="B209" s="237"/>
      <c r="C209" s="226"/>
      <c r="E209" s="147"/>
    </row>
    <row r="210" spans="1:48" ht="13.5" customHeight="1">
      <c r="B210" s="237"/>
      <c r="C210" s="226"/>
      <c r="E210" s="147"/>
    </row>
    <row r="211" spans="1:48" ht="13.5" customHeight="1">
      <c r="B211" s="237"/>
      <c r="C211" s="226"/>
      <c r="E211" s="147"/>
    </row>
    <row r="212" spans="1:48" ht="13.5" customHeight="1">
      <c r="B212" s="237"/>
      <c r="C212" s="226"/>
      <c r="E212" s="147"/>
    </row>
    <row r="213" spans="1:48" ht="13.5" customHeight="1">
      <c r="B213" s="237"/>
      <c r="C213" s="226"/>
      <c r="E213" s="147"/>
    </row>
    <row r="214" spans="1:48" ht="13.5" customHeight="1">
      <c r="B214" s="237"/>
      <c r="C214" s="226"/>
      <c r="D214" s="169"/>
      <c r="E214" s="169"/>
    </row>
    <row r="215" spans="1:48" s="145" customFormat="1" ht="13.5" customHeight="1">
      <c r="A215" s="238"/>
      <c r="B215" s="168"/>
      <c r="C215" s="169"/>
      <c r="D215" s="174"/>
      <c r="E215" s="174"/>
      <c r="F215" s="144"/>
      <c r="G215" s="144"/>
      <c r="H215" s="144"/>
      <c r="I215" s="144"/>
      <c r="J215" s="144"/>
      <c r="K215" s="144"/>
      <c r="L215" s="144"/>
      <c r="M215" s="144"/>
      <c r="N215" s="144"/>
      <c r="O215" s="144"/>
      <c r="P215" s="144"/>
      <c r="Q215" s="144"/>
      <c r="R215" s="144"/>
      <c r="S215" s="144"/>
      <c r="T215" s="144"/>
      <c r="U215" s="144"/>
      <c r="V215" s="144"/>
      <c r="W215" s="144"/>
      <c r="X215" s="144"/>
      <c r="Y215" s="144"/>
      <c r="Z215" s="144"/>
      <c r="AA215" s="144"/>
      <c r="AB215" s="144"/>
      <c r="AC215" s="144"/>
      <c r="AD215" s="144"/>
      <c r="AE215" s="144"/>
      <c r="AF215" s="144"/>
      <c r="AG215" s="144"/>
      <c r="AH215" s="144"/>
      <c r="AI215" s="144"/>
      <c r="AJ215" s="144"/>
      <c r="AK215" s="144"/>
      <c r="AL215" s="144"/>
      <c r="AM215" s="144"/>
      <c r="AN215" s="144"/>
      <c r="AO215" s="144"/>
      <c r="AP215" s="144"/>
      <c r="AQ215" s="144"/>
      <c r="AR215" s="144"/>
      <c r="AS215" s="144"/>
      <c r="AT215" s="144"/>
      <c r="AU215" s="144"/>
      <c r="AV215" s="144"/>
    </row>
    <row r="216" spans="1:48" ht="13.5" customHeight="1">
      <c r="A216" s="239"/>
      <c r="B216" s="176"/>
      <c r="C216" s="174"/>
      <c r="D216" s="147"/>
      <c r="E216" s="147"/>
    </row>
    <row r="217" spans="1:48" ht="13.5" customHeight="1">
      <c r="A217" s="239"/>
      <c r="B217" s="237"/>
      <c r="C217" s="240"/>
    </row>
    <row r="218" spans="1:48" ht="13.5" customHeight="1">
      <c r="B218" s="183"/>
      <c r="C218" s="226"/>
    </row>
    <row r="219" spans="1:48" ht="51.75" customHeight="1">
      <c r="A219" s="187"/>
      <c r="B219" s="183"/>
      <c r="C219" s="226"/>
    </row>
    <row r="220" spans="1:48" ht="13.5" customHeight="1">
      <c r="B220" s="183"/>
      <c r="C220" s="226"/>
    </row>
    <row r="221" spans="1:48" ht="13.5" customHeight="1">
      <c r="B221" s="183"/>
      <c r="C221" s="226"/>
    </row>
    <row r="222" spans="1:48" ht="39" customHeight="1">
      <c r="A222" s="187"/>
      <c r="B222" s="183"/>
      <c r="C222" s="226"/>
    </row>
    <row r="223" spans="1:48" ht="13.5" customHeight="1">
      <c r="B223" s="183"/>
      <c r="C223" s="226"/>
    </row>
    <row r="224" spans="1:48" ht="13.5" customHeight="1">
      <c r="B224" s="183"/>
      <c r="C224" s="226"/>
    </row>
    <row r="225" spans="1:3" ht="64.5" customHeight="1">
      <c r="A225" s="187"/>
      <c r="B225" s="183"/>
      <c r="C225" s="226"/>
    </row>
    <row r="226" spans="1:3" ht="13.5" customHeight="1">
      <c r="B226" s="183"/>
      <c r="C226" s="226"/>
    </row>
    <row r="227" spans="1:3" ht="13.5" customHeight="1">
      <c r="B227" s="183"/>
      <c r="C227" s="226"/>
    </row>
    <row r="228" spans="1:3" ht="38.25" customHeight="1">
      <c r="A228" s="187"/>
      <c r="B228" s="183"/>
      <c r="C228" s="226"/>
    </row>
    <row r="229" spans="1:3" ht="13.5" customHeight="1">
      <c r="B229" s="183"/>
      <c r="C229" s="226"/>
    </row>
    <row r="230" spans="1:3" ht="13.5" customHeight="1">
      <c r="B230" s="183"/>
      <c r="C230" s="226"/>
    </row>
    <row r="231" spans="1:3" ht="51.75" customHeight="1">
      <c r="A231" s="187"/>
      <c r="B231" s="183"/>
      <c r="C231" s="226"/>
    </row>
    <row r="232" spans="1:3" ht="13.5" customHeight="1">
      <c r="B232" s="183"/>
      <c r="C232" s="226"/>
    </row>
    <row r="233" spans="1:3" ht="13.5" customHeight="1">
      <c r="B233" s="183"/>
      <c r="C233" s="226"/>
    </row>
    <row r="234" spans="1:3" ht="39.75" customHeight="1">
      <c r="A234" s="187"/>
      <c r="B234" s="183"/>
      <c r="C234" s="226"/>
    </row>
    <row r="235" spans="1:3" ht="13.5" customHeight="1">
      <c r="B235" s="183"/>
      <c r="C235" s="226"/>
    </row>
    <row r="236" spans="1:3" ht="13.5" customHeight="1">
      <c r="B236" s="183"/>
      <c r="C236" s="226"/>
    </row>
    <row r="237" spans="1:3" ht="39.75" customHeight="1">
      <c r="A237" s="187"/>
      <c r="B237" s="183"/>
      <c r="C237" s="226"/>
    </row>
    <row r="238" spans="1:3" ht="13.5" customHeight="1">
      <c r="B238" s="183"/>
      <c r="C238" s="226"/>
    </row>
    <row r="239" spans="1:3" ht="13.5" customHeight="1">
      <c r="B239" s="183"/>
      <c r="C239" s="226"/>
    </row>
    <row r="240" spans="1:3" ht="26.25" customHeight="1">
      <c r="A240" s="187"/>
      <c r="B240" s="183"/>
      <c r="C240" s="226"/>
    </row>
    <row r="241" spans="1:3" ht="13.5" customHeight="1">
      <c r="B241" s="183"/>
      <c r="C241" s="226"/>
    </row>
    <row r="242" spans="1:3" ht="13.5" customHeight="1">
      <c r="B242" s="183"/>
      <c r="C242" s="226"/>
    </row>
    <row r="243" spans="1:3" ht="39" customHeight="1">
      <c r="B243" s="183"/>
      <c r="C243" s="226"/>
    </row>
    <row r="244" spans="1:3" ht="13.5" customHeight="1">
      <c r="B244" s="183"/>
      <c r="C244" s="226"/>
    </row>
    <row r="245" spans="1:3" ht="13.5" customHeight="1">
      <c r="B245" s="183"/>
      <c r="C245" s="226"/>
    </row>
    <row r="246" spans="1:3" ht="39" customHeight="1">
      <c r="A246" s="187"/>
      <c r="B246" s="183"/>
      <c r="C246" s="226"/>
    </row>
    <row r="247" spans="1:3" ht="13.5" customHeight="1">
      <c r="B247" s="183"/>
      <c r="C247" s="226"/>
    </row>
    <row r="248" spans="1:3" ht="13.5" customHeight="1">
      <c r="B248" s="183"/>
      <c r="C248" s="226"/>
    </row>
    <row r="249" spans="1:3" ht="39" customHeight="1">
      <c r="A249" s="187"/>
      <c r="B249" s="183"/>
      <c r="C249" s="226"/>
    </row>
    <row r="250" spans="1:3" ht="13.5" customHeight="1">
      <c r="B250" s="183"/>
      <c r="C250" s="226"/>
    </row>
    <row r="251" spans="1:3" ht="13.5" customHeight="1">
      <c r="B251" s="183"/>
      <c r="C251" s="226"/>
    </row>
    <row r="252" spans="1:3" ht="13.5" customHeight="1">
      <c r="A252" s="187"/>
      <c r="B252" s="183"/>
      <c r="C252" s="226"/>
    </row>
    <row r="253" spans="1:3" ht="13.5" customHeight="1">
      <c r="B253" s="183"/>
      <c r="C253" s="236"/>
    </row>
    <row r="254" spans="1:3" ht="13.5" customHeight="1">
      <c r="B254" s="183"/>
      <c r="C254" s="226"/>
    </row>
    <row r="255" spans="1:3" ht="13.5" customHeight="1">
      <c r="A255" s="187"/>
      <c r="B255" s="183"/>
      <c r="C255" s="226"/>
    </row>
    <row r="256" spans="1:3" ht="13.5" customHeight="1">
      <c r="B256" s="183"/>
      <c r="C256" s="236"/>
    </row>
    <row r="257" spans="1:5" ht="13.5" customHeight="1">
      <c r="B257" s="183"/>
      <c r="C257" s="226"/>
      <c r="E257" s="147"/>
    </row>
    <row r="258" spans="1:5" ht="13.5" customHeight="1">
      <c r="A258" s="241"/>
      <c r="B258" s="237"/>
      <c r="C258" s="226"/>
      <c r="E258" s="147"/>
    </row>
    <row r="259" spans="1:5" ht="13.5" customHeight="1">
      <c r="A259" s="241"/>
      <c r="B259" s="237"/>
      <c r="C259" s="226"/>
      <c r="E259" s="147"/>
    </row>
    <row r="260" spans="1:5" ht="13.5" customHeight="1">
      <c r="A260" s="241"/>
      <c r="B260" s="237"/>
      <c r="C260" s="226"/>
    </row>
    <row r="261" spans="1:5" ht="13.5" customHeight="1">
      <c r="A261" s="178"/>
      <c r="B261" s="237"/>
      <c r="C261" s="226"/>
    </row>
    <row r="262" spans="1:5" ht="13.5" customHeight="1">
      <c r="A262" s="178"/>
      <c r="B262" s="237"/>
      <c r="C262" s="226"/>
    </row>
    <row r="263" spans="1:5" ht="14.25" customHeight="1">
      <c r="A263" s="187"/>
      <c r="B263" s="183"/>
      <c r="C263" s="226"/>
    </row>
    <row r="264" spans="1:5" ht="13.5" customHeight="1">
      <c r="B264" s="183"/>
      <c r="C264" s="236"/>
    </row>
    <row r="265" spans="1:5" ht="13.5" customHeight="1">
      <c r="B265" s="183"/>
      <c r="C265" s="226"/>
      <c r="E265" s="147"/>
    </row>
    <row r="266" spans="1:5" ht="13.5" customHeight="1">
      <c r="A266" s="178"/>
      <c r="B266" s="237"/>
      <c r="C266" s="226"/>
      <c r="E266" s="147"/>
    </row>
    <row r="267" spans="1:5" ht="13.5" customHeight="1">
      <c r="A267" s="178"/>
      <c r="B267" s="237"/>
      <c r="C267" s="226"/>
      <c r="E267" s="147"/>
    </row>
    <row r="268" spans="1:5" ht="13.5" customHeight="1">
      <c r="A268" s="178"/>
      <c r="B268" s="237"/>
      <c r="C268" s="226"/>
      <c r="E268" s="147"/>
    </row>
    <row r="269" spans="1:5" ht="25.5" customHeight="1">
      <c r="A269" s="178"/>
      <c r="B269" s="237"/>
      <c r="C269" s="226"/>
      <c r="E269" s="147"/>
    </row>
    <row r="270" spans="1:5" ht="13.5" customHeight="1">
      <c r="A270" s="178"/>
      <c r="B270" s="237"/>
      <c r="C270" s="226"/>
    </row>
    <row r="271" spans="1:5" ht="24.75" customHeight="1">
      <c r="A271" s="178"/>
      <c r="B271" s="183"/>
      <c r="C271" s="226"/>
    </row>
    <row r="272" spans="1:5" ht="13.5" customHeight="1">
      <c r="A272" s="178"/>
      <c r="B272" s="183"/>
      <c r="C272" s="236"/>
      <c r="E272" s="147"/>
    </row>
    <row r="273" spans="1:5" ht="13.5" customHeight="1">
      <c r="A273" s="178"/>
      <c r="B273" s="237"/>
      <c r="C273" s="226"/>
    </row>
    <row r="274" spans="1:5" ht="39" customHeight="1">
      <c r="A274" s="178"/>
      <c r="B274" s="183"/>
      <c r="C274" s="226"/>
    </row>
    <row r="275" spans="1:5" ht="13.5" customHeight="1">
      <c r="A275" s="178"/>
      <c r="B275" s="183"/>
      <c r="C275" s="236"/>
    </row>
    <row r="276" spans="1:5" ht="13.5" customHeight="1">
      <c r="A276" s="178"/>
      <c r="B276" s="183"/>
      <c r="C276" s="226"/>
      <c r="E276" s="147"/>
    </row>
    <row r="277" spans="1:5" ht="24.75" customHeight="1">
      <c r="A277" s="178"/>
      <c r="B277" s="237"/>
      <c r="C277" s="226"/>
      <c r="E277" s="147"/>
    </row>
    <row r="278" spans="1:5" ht="24.75" customHeight="1">
      <c r="A278" s="178"/>
      <c r="B278" s="237"/>
      <c r="C278" s="226"/>
      <c r="E278" s="147"/>
    </row>
    <row r="279" spans="1:5" ht="13.5" customHeight="1">
      <c r="A279" s="178"/>
      <c r="B279" s="237"/>
      <c r="C279" s="226"/>
    </row>
    <row r="280" spans="1:5" ht="24" customHeight="1">
      <c r="A280" s="178"/>
      <c r="B280" s="237"/>
      <c r="C280" s="226"/>
    </row>
    <row r="281" spans="1:5" ht="13.5" customHeight="1">
      <c r="A281" s="178"/>
      <c r="B281" s="183"/>
      <c r="C281" s="226"/>
    </row>
    <row r="282" spans="1:5" ht="25.5" customHeight="1">
      <c r="A282" s="178"/>
      <c r="B282" s="183"/>
      <c r="C282" s="226"/>
    </row>
    <row r="283" spans="1:5" ht="13.5" customHeight="1">
      <c r="A283" s="178"/>
      <c r="B283" s="183"/>
      <c r="C283" s="236"/>
    </row>
    <row r="284" spans="1:5" ht="13.5" customHeight="1">
      <c r="A284" s="178"/>
      <c r="B284" s="183"/>
      <c r="C284" s="236"/>
    </row>
    <row r="285" spans="1:5" ht="26.25" customHeight="1">
      <c r="A285" s="178"/>
      <c r="B285" s="183"/>
      <c r="C285" s="226"/>
    </row>
    <row r="286" spans="1:5" ht="13.5" customHeight="1">
      <c r="A286" s="178"/>
      <c r="B286" s="183"/>
      <c r="C286" s="236"/>
    </row>
    <row r="287" spans="1:5" ht="13.5" customHeight="1">
      <c r="A287" s="178"/>
      <c r="B287" s="183"/>
      <c r="C287" s="236"/>
    </row>
    <row r="288" spans="1:5" ht="39" customHeight="1">
      <c r="A288" s="178"/>
      <c r="B288" s="183"/>
      <c r="C288" s="226"/>
    </row>
    <row r="289" spans="1:48" ht="13.5" customHeight="1">
      <c r="A289" s="178"/>
      <c r="B289" s="183"/>
      <c r="C289" s="236"/>
    </row>
    <row r="290" spans="1:48" ht="13.5" customHeight="1">
      <c r="A290" s="178"/>
      <c r="B290" s="183"/>
      <c r="C290" s="226"/>
      <c r="D290" s="147"/>
      <c r="E290" s="147"/>
    </row>
    <row r="291" spans="1:48" ht="13.5" customHeight="1">
      <c r="A291" s="178"/>
      <c r="B291" s="237"/>
      <c r="C291" s="240"/>
      <c r="D291" s="147"/>
      <c r="E291" s="147"/>
      <c r="G291" s="137" t="s">
        <v>298</v>
      </c>
    </row>
    <row r="292" spans="1:48" ht="13.5" customHeight="1">
      <c r="A292" s="178"/>
      <c r="B292" s="237"/>
      <c r="C292" s="240"/>
      <c r="D292" s="147"/>
      <c r="E292" s="147"/>
    </row>
    <row r="293" spans="1:48" ht="13.5" customHeight="1">
      <c r="A293" s="178"/>
      <c r="B293" s="237"/>
      <c r="C293" s="240"/>
    </row>
    <row r="294" spans="1:48" ht="13.5" customHeight="1">
      <c r="A294" s="178"/>
      <c r="B294" s="237"/>
      <c r="C294" s="226"/>
    </row>
    <row r="295" spans="1:48" ht="13.5" customHeight="1">
      <c r="B295" s="183"/>
      <c r="C295" s="226"/>
    </row>
    <row r="296" spans="1:48" s="242" customFormat="1" ht="26.25" customHeight="1">
      <c r="A296" s="187"/>
      <c r="B296" s="183"/>
      <c r="C296" s="226"/>
      <c r="D296" s="136"/>
      <c r="E296" s="136"/>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37"/>
      <c r="AP296" s="137"/>
      <c r="AQ296" s="137"/>
      <c r="AR296" s="137"/>
      <c r="AS296" s="137"/>
      <c r="AT296" s="137"/>
      <c r="AU296" s="137"/>
      <c r="AV296" s="137"/>
    </row>
    <row r="297" spans="1:48" s="242" customFormat="1" ht="13.5" customHeight="1">
      <c r="A297" s="154"/>
      <c r="B297" s="135"/>
      <c r="C297" s="226"/>
      <c r="D297" s="136"/>
      <c r="E297" s="136"/>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c r="AO297" s="137"/>
      <c r="AP297" s="137"/>
      <c r="AQ297" s="137"/>
      <c r="AR297" s="137"/>
      <c r="AS297" s="137"/>
      <c r="AT297" s="137"/>
      <c r="AU297" s="137"/>
      <c r="AV297" s="137"/>
    </row>
    <row r="298" spans="1:48" s="242" customFormat="1" ht="13.5" customHeight="1">
      <c r="A298" s="154"/>
      <c r="B298" s="135"/>
      <c r="C298" s="226"/>
      <c r="D298" s="136"/>
      <c r="E298" s="147"/>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c r="AO298" s="137"/>
      <c r="AP298" s="137"/>
      <c r="AQ298" s="137"/>
      <c r="AR298" s="137"/>
      <c r="AS298" s="137"/>
      <c r="AT298" s="137"/>
      <c r="AU298" s="137"/>
      <c r="AV298" s="137"/>
    </row>
    <row r="299" spans="1:48" ht="13.5" customHeight="1">
      <c r="A299" s="178"/>
      <c r="B299" s="237"/>
      <c r="C299" s="226"/>
      <c r="E299" s="147"/>
      <c r="G299" s="137" t="s">
        <v>298</v>
      </c>
    </row>
    <row r="300" spans="1:48" ht="12.75" customHeight="1">
      <c r="A300" s="178"/>
      <c r="B300" s="237"/>
      <c r="C300" s="226"/>
      <c r="E300" s="147"/>
    </row>
    <row r="301" spans="1:48" ht="24.75" customHeight="1">
      <c r="A301" s="178"/>
      <c r="B301" s="237"/>
      <c r="C301" s="226"/>
      <c r="E301" s="147"/>
    </row>
    <row r="302" spans="1:48" ht="13.5" customHeight="1">
      <c r="A302" s="178"/>
      <c r="B302" s="237"/>
      <c r="C302" s="226"/>
      <c r="E302" s="147"/>
    </row>
    <row r="303" spans="1:48" ht="27" customHeight="1">
      <c r="A303" s="178"/>
      <c r="B303" s="183"/>
      <c r="C303" s="226"/>
    </row>
    <row r="304" spans="1:48" ht="13.5" customHeight="1">
      <c r="A304" s="178"/>
      <c r="B304" s="183"/>
      <c r="C304" s="226"/>
    </row>
    <row r="305" spans="1:7" ht="13.5" customHeight="1">
      <c r="A305" s="178"/>
      <c r="B305" s="183"/>
      <c r="C305" s="226"/>
      <c r="E305" s="147"/>
    </row>
    <row r="306" spans="1:7" ht="27" customHeight="1">
      <c r="A306" s="178"/>
      <c r="B306" s="183"/>
      <c r="C306" s="226"/>
    </row>
    <row r="307" spans="1:7" ht="13.5" customHeight="1">
      <c r="A307" s="178"/>
      <c r="B307" s="183"/>
      <c r="C307" s="226"/>
    </row>
    <row r="308" spans="1:7" ht="13.5" customHeight="1">
      <c r="A308" s="178"/>
      <c r="B308" s="183"/>
      <c r="C308" s="226"/>
      <c r="E308" s="147"/>
    </row>
    <row r="309" spans="1:7" ht="27" customHeight="1">
      <c r="A309" s="178"/>
      <c r="B309" s="183"/>
      <c r="C309" s="226"/>
    </row>
    <row r="310" spans="1:7" ht="13.5" customHeight="1">
      <c r="A310" s="178"/>
      <c r="B310" s="183"/>
      <c r="C310" s="226"/>
    </row>
    <row r="311" spans="1:7" ht="13.5" customHeight="1">
      <c r="A311" s="178"/>
      <c r="B311" s="183"/>
      <c r="C311" s="226"/>
      <c r="E311" s="147"/>
    </row>
    <row r="312" spans="1:7" ht="13.5" customHeight="1">
      <c r="A312" s="178"/>
      <c r="B312" s="183"/>
      <c r="C312" s="226"/>
    </row>
    <row r="313" spans="1:7" ht="13.5" customHeight="1">
      <c r="A313" s="178"/>
      <c r="B313" s="183"/>
      <c r="C313" s="226"/>
      <c r="E313" s="147"/>
    </row>
    <row r="314" spans="1:7" ht="13.5" customHeight="1">
      <c r="A314" s="178"/>
      <c r="B314" s="183"/>
      <c r="C314" s="226"/>
      <c r="E314" s="147"/>
    </row>
    <row r="315" spans="1:7" ht="25.5" customHeight="1">
      <c r="A315" s="178"/>
      <c r="B315" s="237"/>
      <c r="C315" s="226"/>
      <c r="E315" s="147"/>
      <c r="G315" s="137" t="s">
        <v>298</v>
      </c>
    </row>
    <row r="316" spans="1:7" ht="13.5" customHeight="1">
      <c r="A316" s="178"/>
      <c r="B316" s="237"/>
      <c r="C316" s="226"/>
      <c r="E316" s="147"/>
    </row>
    <row r="317" spans="1:7" ht="13.5" customHeight="1">
      <c r="B317" s="237"/>
      <c r="C317" s="226"/>
      <c r="E317" s="147"/>
    </row>
    <row r="318" spans="1:7" ht="13.5" customHeight="1">
      <c r="A318" s="178"/>
      <c r="B318" s="237"/>
      <c r="C318" s="226"/>
      <c r="E318" s="147"/>
    </row>
    <row r="319" spans="1:7" ht="13.5" customHeight="1">
      <c r="A319" s="178"/>
      <c r="B319" s="237"/>
      <c r="C319" s="226"/>
      <c r="E319" s="147"/>
    </row>
    <row r="320" spans="1:7" ht="13.5" customHeight="1">
      <c r="A320" s="178"/>
      <c r="B320" s="237"/>
      <c r="C320" s="226"/>
      <c r="D320" s="169"/>
      <c r="E320" s="169"/>
    </row>
    <row r="321" spans="1:48" s="171" customFormat="1" ht="13.5" customHeight="1">
      <c r="A321" s="238"/>
      <c r="B321" s="168"/>
      <c r="C321" s="169"/>
      <c r="D321" s="174"/>
      <c r="E321" s="174"/>
      <c r="F321" s="168"/>
      <c r="G321" s="168"/>
      <c r="H321" s="168"/>
      <c r="I321" s="168"/>
      <c r="J321" s="168"/>
      <c r="K321" s="168"/>
      <c r="L321" s="168"/>
      <c r="M321" s="168"/>
      <c r="N321" s="168"/>
      <c r="O321" s="168"/>
      <c r="P321" s="168"/>
      <c r="Q321" s="168"/>
      <c r="R321" s="168"/>
      <c r="S321" s="168"/>
      <c r="T321" s="168"/>
      <c r="U321" s="168"/>
      <c r="V321" s="168"/>
      <c r="W321" s="168"/>
      <c r="X321" s="168"/>
      <c r="Y321" s="168"/>
      <c r="Z321" s="168"/>
      <c r="AA321" s="168"/>
      <c r="AB321" s="168"/>
      <c r="AC321" s="168"/>
      <c r="AD321" s="168"/>
      <c r="AE321" s="168"/>
      <c r="AF321" s="168"/>
      <c r="AG321" s="168"/>
      <c r="AH321" s="168"/>
      <c r="AI321" s="168"/>
      <c r="AJ321" s="168"/>
      <c r="AK321" s="168"/>
      <c r="AL321" s="168"/>
      <c r="AM321" s="168"/>
      <c r="AN321" s="168"/>
      <c r="AO321" s="168"/>
      <c r="AP321" s="168"/>
      <c r="AQ321" s="168"/>
      <c r="AR321" s="168"/>
      <c r="AS321" s="168"/>
      <c r="AT321" s="168"/>
      <c r="AU321" s="168"/>
      <c r="AV321" s="168"/>
    </row>
    <row r="322" spans="1:48" s="177" customFormat="1" ht="13.5" customHeight="1">
      <c r="A322" s="239"/>
      <c r="B322" s="176"/>
      <c r="C322" s="174"/>
      <c r="D322" s="174"/>
      <c r="E322" s="174"/>
      <c r="F322" s="176"/>
      <c r="G322" s="176"/>
      <c r="H322" s="176"/>
      <c r="I322" s="176"/>
      <c r="J322" s="176"/>
      <c r="K322" s="176"/>
      <c r="L322" s="176"/>
      <c r="M322" s="176"/>
      <c r="N322" s="176"/>
      <c r="O322" s="176"/>
      <c r="P322" s="176"/>
      <c r="Q322" s="176"/>
      <c r="R322" s="176"/>
      <c r="S322" s="176"/>
      <c r="T322" s="176"/>
      <c r="U322" s="176"/>
      <c r="V322" s="176"/>
      <c r="W322" s="176"/>
      <c r="X322" s="176"/>
      <c r="Y322" s="176"/>
      <c r="Z322" s="176"/>
      <c r="AA322" s="176"/>
      <c r="AB322" s="176"/>
      <c r="AC322" s="176"/>
      <c r="AD322" s="176"/>
      <c r="AE322" s="176"/>
      <c r="AF322" s="176"/>
      <c r="AG322" s="176"/>
      <c r="AH322" s="176"/>
      <c r="AI322" s="176"/>
      <c r="AJ322" s="176"/>
      <c r="AK322" s="176"/>
      <c r="AL322" s="176"/>
      <c r="AM322" s="176"/>
      <c r="AN322" s="176"/>
      <c r="AO322" s="176"/>
      <c r="AP322" s="176"/>
      <c r="AQ322" s="176"/>
      <c r="AR322" s="176"/>
      <c r="AS322" s="176"/>
      <c r="AT322" s="176"/>
      <c r="AU322" s="176"/>
      <c r="AV322" s="176"/>
    </row>
    <row r="323" spans="1:48" s="177" customFormat="1" ht="13.5" customHeight="1">
      <c r="A323" s="239"/>
      <c r="B323" s="176"/>
      <c r="C323" s="174"/>
      <c r="D323" s="174"/>
      <c r="E323" s="174"/>
      <c r="F323" s="176"/>
      <c r="G323" s="176"/>
      <c r="H323" s="176"/>
      <c r="I323" s="176"/>
      <c r="J323" s="176"/>
      <c r="K323" s="176"/>
      <c r="L323" s="176"/>
      <c r="M323" s="176"/>
      <c r="N323" s="176"/>
      <c r="O323" s="176"/>
      <c r="P323" s="176"/>
      <c r="Q323" s="176"/>
      <c r="R323" s="176"/>
      <c r="S323" s="176"/>
      <c r="T323" s="176"/>
      <c r="U323" s="176"/>
      <c r="V323" s="176"/>
      <c r="W323" s="176"/>
      <c r="X323" s="176"/>
      <c r="Y323" s="176"/>
      <c r="Z323" s="176"/>
      <c r="AA323" s="176"/>
      <c r="AB323" s="176"/>
      <c r="AC323" s="176"/>
      <c r="AD323" s="176"/>
      <c r="AE323" s="176"/>
      <c r="AF323" s="176"/>
      <c r="AG323" s="176"/>
      <c r="AH323" s="176"/>
      <c r="AI323" s="176"/>
      <c r="AJ323" s="176"/>
      <c r="AK323" s="176"/>
      <c r="AL323" s="176"/>
      <c r="AM323" s="176"/>
      <c r="AN323" s="176"/>
      <c r="AO323" s="176"/>
      <c r="AP323" s="176"/>
      <c r="AQ323" s="176"/>
      <c r="AR323" s="176"/>
      <c r="AS323" s="176"/>
      <c r="AT323" s="176"/>
      <c r="AU323" s="176"/>
      <c r="AV323" s="176"/>
    </row>
    <row r="324" spans="1:48" s="177" customFormat="1" ht="13.5" customHeight="1">
      <c r="A324" s="239"/>
      <c r="B324" s="176"/>
      <c r="C324" s="174"/>
      <c r="D324" s="136"/>
      <c r="E324" s="136"/>
      <c r="F324" s="176"/>
      <c r="G324" s="176"/>
      <c r="H324" s="176"/>
      <c r="I324" s="176"/>
      <c r="J324" s="176"/>
      <c r="K324" s="176"/>
      <c r="L324" s="176"/>
      <c r="M324" s="176"/>
      <c r="N324" s="176"/>
      <c r="O324" s="176"/>
      <c r="P324" s="176"/>
      <c r="Q324" s="176"/>
      <c r="R324" s="176"/>
      <c r="S324" s="176"/>
      <c r="T324" s="176"/>
      <c r="U324" s="176"/>
      <c r="V324" s="176"/>
      <c r="W324" s="176"/>
      <c r="X324" s="176"/>
      <c r="Y324" s="176"/>
      <c r="Z324" s="176"/>
      <c r="AA324" s="176"/>
      <c r="AB324" s="176"/>
      <c r="AC324" s="176"/>
      <c r="AD324" s="176"/>
      <c r="AE324" s="176"/>
      <c r="AF324" s="176"/>
      <c r="AG324" s="176"/>
      <c r="AH324" s="176"/>
      <c r="AI324" s="176"/>
      <c r="AJ324" s="176"/>
      <c r="AK324" s="176"/>
      <c r="AL324" s="176"/>
      <c r="AM324" s="176"/>
      <c r="AN324" s="176"/>
      <c r="AO324" s="176"/>
      <c r="AP324" s="176"/>
      <c r="AQ324" s="176"/>
      <c r="AR324" s="176"/>
      <c r="AS324" s="176"/>
      <c r="AT324" s="176"/>
      <c r="AU324" s="176"/>
      <c r="AV324" s="176"/>
    </row>
    <row r="325" spans="1:48" ht="13.5" customHeight="1">
      <c r="B325" s="243"/>
    </row>
    <row r="326" spans="1:48" ht="13.5" customHeight="1">
      <c r="B326" s="243"/>
    </row>
    <row r="327" spans="1:48" ht="38.25" customHeight="1">
      <c r="A327" s="187"/>
    </row>
    <row r="328" spans="1:48" ht="13.5" customHeight="1"/>
    <row r="329" spans="1:48" ht="13.5" customHeight="1">
      <c r="E329" s="147"/>
    </row>
    <row r="330" spans="1:48" ht="13.5" customHeight="1">
      <c r="B330" s="237"/>
      <c r="C330" s="226"/>
      <c r="E330" s="147"/>
      <c r="G330" s="137" t="s">
        <v>298</v>
      </c>
    </row>
    <row r="331" spans="1:48" ht="13.5" customHeight="1">
      <c r="B331" s="237"/>
      <c r="C331" s="226"/>
      <c r="E331" s="147"/>
    </row>
    <row r="332" spans="1:48" ht="13.5" customHeight="1">
      <c r="B332" s="237"/>
      <c r="C332" s="226"/>
    </row>
    <row r="333" spans="1:48" ht="13.5" customHeight="1">
      <c r="B333" s="243"/>
    </row>
    <row r="334" spans="1:48" ht="13.5" customHeight="1">
      <c r="B334" s="243"/>
    </row>
    <row r="335" spans="1:48" ht="39" customHeight="1">
      <c r="A335" s="187"/>
      <c r="H335" s="138"/>
      <c r="I335" s="138"/>
      <c r="J335" s="138"/>
      <c r="K335" s="138"/>
      <c r="L335" s="138"/>
      <c r="M335" s="138"/>
      <c r="N335" s="138"/>
      <c r="O335" s="138"/>
      <c r="P335" s="138"/>
      <c r="Q335" s="138"/>
      <c r="R335" s="138"/>
      <c r="S335" s="138"/>
      <c r="T335" s="138"/>
      <c r="U335" s="138"/>
      <c r="V335" s="138"/>
      <c r="W335" s="138"/>
      <c r="X335" s="138"/>
      <c r="Y335" s="138"/>
      <c r="Z335" s="138"/>
      <c r="AA335" s="138"/>
      <c r="AB335" s="138"/>
      <c r="AC335" s="138"/>
      <c r="AD335" s="138"/>
      <c r="AE335" s="138"/>
      <c r="AF335" s="138"/>
      <c r="AG335" s="138"/>
      <c r="AH335" s="138"/>
      <c r="AI335" s="138"/>
      <c r="AJ335" s="138"/>
      <c r="AK335" s="138"/>
      <c r="AL335" s="138"/>
      <c r="AM335" s="138"/>
      <c r="AN335" s="138"/>
      <c r="AO335" s="138"/>
      <c r="AP335" s="138"/>
      <c r="AQ335" s="138"/>
      <c r="AR335" s="138"/>
      <c r="AS335" s="138"/>
      <c r="AT335" s="138"/>
      <c r="AU335" s="138"/>
      <c r="AV335" s="138"/>
    </row>
    <row r="336" spans="1:48" ht="13.5" customHeight="1">
      <c r="H336" s="138"/>
      <c r="I336" s="138"/>
      <c r="J336" s="138"/>
      <c r="K336" s="138"/>
      <c r="L336" s="138"/>
      <c r="M336" s="138"/>
      <c r="N336" s="138"/>
      <c r="O336" s="138"/>
      <c r="P336" s="138"/>
      <c r="Q336" s="138"/>
      <c r="R336" s="138"/>
      <c r="S336" s="138"/>
      <c r="T336" s="138"/>
      <c r="U336" s="138"/>
      <c r="V336" s="138"/>
      <c r="W336" s="138"/>
      <c r="X336" s="138"/>
      <c r="Y336" s="138"/>
      <c r="Z336" s="138"/>
      <c r="AA336" s="138"/>
      <c r="AB336" s="138"/>
      <c r="AC336" s="138"/>
      <c r="AD336" s="138"/>
      <c r="AE336" s="138"/>
      <c r="AF336" s="138"/>
      <c r="AG336" s="138"/>
      <c r="AH336" s="138"/>
      <c r="AI336" s="138"/>
      <c r="AJ336" s="138"/>
      <c r="AK336" s="138"/>
      <c r="AL336" s="138"/>
      <c r="AM336" s="138"/>
      <c r="AN336" s="138"/>
      <c r="AO336" s="138"/>
      <c r="AP336" s="138"/>
      <c r="AQ336" s="138"/>
      <c r="AR336" s="138"/>
      <c r="AS336" s="138"/>
      <c r="AT336" s="138"/>
      <c r="AU336" s="138"/>
      <c r="AV336" s="138"/>
    </row>
    <row r="337" spans="1:48" ht="13.5" customHeight="1">
      <c r="H337" s="138"/>
      <c r="I337" s="138"/>
      <c r="J337" s="138"/>
      <c r="K337" s="138"/>
      <c r="L337" s="138"/>
      <c r="M337" s="138"/>
      <c r="N337" s="138"/>
      <c r="O337" s="138"/>
      <c r="P337" s="138"/>
      <c r="Q337" s="138"/>
      <c r="R337" s="138"/>
      <c r="S337" s="138"/>
      <c r="T337" s="138"/>
      <c r="U337" s="138"/>
      <c r="V337" s="138"/>
      <c r="W337" s="138"/>
      <c r="X337" s="138"/>
      <c r="Y337" s="138"/>
      <c r="Z337" s="138"/>
      <c r="AA337" s="138"/>
      <c r="AB337" s="138"/>
      <c r="AC337" s="138"/>
      <c r="AD337" s="138"/>
      <c r="AE337" s="138"/>
      <c r="AF337" s="138"/>
      <c r="AG337" s="138"/>
      <c r="AH337" s="138"/>
      <c r="AI337" s="138"/>
      <c r="AJ337" s="138"/>
      <c r="AK337" s="138"/>
      <c r="AL337" s="138"/>
      <c r="AM337" s="138"/>
      <c r="AN337" s="138"/>
      <c r="AO337" s="138"/>
      <c r="AP337" s="138"/>
      <c r="AQ337" s="138"/>
      <c r="AR337" s="138"/>
      <c r="AS337" s="138"/>
      <c r="AT337" s="138"/>
      <c r="AU337" s="138"/>
      <c r="AV337" s="138"/>
    </row>
    <row r="338" spans="1:48" ht="13.5" customHeight="1">
      <c r="H338" s="138"/>
      <c r="I338" s="138"/>
      <c r="J338" s="138"/>
      <c r="K338" s="138"/>
      <c r="L338" s="138"/>
      <c r="M338" s="138"/>
      <c r="N338" s="138"/>
      <c r="O338" s="138"/>
      <c r="P338" s="138"/>
      <c r="Q338" s="138"/>
      <c r="R338" s="138"/>
      <c r="S338" s="138"/>
      <c r="T338" s="138"/>
      <c r="U338" s="138"/>
      <c r="V338" s="138"/>
      <c r="W338" s="138"/>
      <c r="X338" s="138"/>
      <c r="Y338" s="138"/>
      <c r="Z338" s="138"/>
      <c r="AA338" s="138"/>
      <c r="AB338" s="138"/>
      <c r="AC338" s="138"/>
      <c r="AD338" s="138"/>
      <c r="AE338" s="138"/>
      <c r="AF338" s="138"/>
      <c r="AG338" s="138"/>
      <c r="AH338" s="138"/>
      <c r="AI338" s="138"/>
      <c r="AJ338" s="138"/>
      <c r="AK338" s="138"/>
      <c r="AL338" s="138"/>
      <c r="AM338" s="138"/>
      <c r="AN338" s="138"/>
      <c r="AO338" s="138"/>
      <c r="AP338" s="138"/>
      <c r="AQ338" s="138"/>
      <c r="AR338" s="138"/>
      <c r="AS338" s="138"/>
      <c r="AT338" s="138"/>
      <c r="AU338" s="138"/>
      <c r="AV338" s="138"/>
    </row>
    <row r="339" spans="1:48" ht="13.5" customHeight="1">
      <c r="H339" s="138"/>
      <c r="I339" s="138"/>
      <c r="J339" s="138"/>
      <c r="K339" s="138"/>
      <c r="L339" s="138"/>
      <c r="M339" s="138"/>
      <c r="N339" s="138"/>
      <c r="O339" s="138"/>
      <c r="P339" s="138"/>
      <c r="Q339" s="138"/>
      <c r="R339" s="138"/>
      <c r="S339" s="138"/>
      <c r="T339" s="138"/>
      <c r="U339" s="138"/>
      <c r="V339" s="138"/>
      <c r="W339" s="138"/>
      <c r="X339" s="138"/>
      <c r="Y339" s="138"/>
      <c r="Z339" s="138"/>
      <c r="AA339" s="138"/>
      <c r="AB339" s="138"/>
      <c r="AC339" s="138"/>
      <c r="AD339" s="138"/>
      <c r="AE339" s="138"/>
      <c r="AF339" s="138"/>
      <c r="AG339" s="138"/>
      <c r="AH339" s="138"/>
      <c r="AI339" s="138"/>
      <c r="AJ339" s="138"/>
      <c r="AK339" s="138"/>
      <c r="AL339" s="138"/>
      <c r="AM339" s="138"/>
      <c r="AN339" s="138"/>
      <c r="AO339" s="138"/>
      <c r="AP339" s="138"/>
      <c r="AQ339" s="138"/>
      <c r="AR339" s="138"/>
      <c r="AS339" s="138"/>
      <c r="AT339" s="138"/>
      <c r="AU339" s="138"/>
      <c r="AV339" s="138"/>
    </row>
    <row r="340" spans="1:48" ht="51" customHeight="1">
      <c r="A340" s="187"/>
      <c r="H340" s="138"/>
      <c r="I340" s="138"/>
      <c r="J340" s="138"/>
      <c r="K340" s="138"/>
      <c r="L340" s="138"/>
      <c r="M340" s="138"/>
      <c r="N340" s="138"/>
      <c r="O340" s="138"/>
      <c r="P340" s="138"/>
      <c r="Q340" s="138"/>
      <c r="R340" s="138"/>
      <c r="S340" s="138"/>
      <c r="T340" s="138"/>
      <c r="U340" s="138"/>
      <c r="V340" s="138"/>
      <c r="W340" s="138"/>
      <c r="X340" s="138"/>
      <c r="Y340" s="138"/>
      <c r="Z340" s="138"/>
      <c r="AA340" s="138"/>
      <c r="AB340" s="138"/>
      <c r="AC340" s="138"/>
      <c r="AD340" s="138"/>
      <c r="AE340" s="138"/>
      <c r="AF340" s="138"/>
      <c r="AG340" s="138"/>
      <c r="AH340" s="138"/>
      <c r="AI340" s="138"/>
      <c r="AJ340" s="138"/>
      <c r="AK340" s="138"/>
      <c r="AL340" s="138"/>
      <c r="AM340" s="138"/>
      <c r="AN340" s="138"/>
      <c r="AO340" s="138"/>
      <c r="AP340" s="138"/>
      <c r="AQ340" s="138"/>
      <c r="AR340" s="138"/>
      <c r="AS340" s="138"/>
      <c r="AT340" s="138"/>
      <c r="AU340" s="138"/>
      <c r="AV340" s="138"/>
    </row>
    <row r="341" spans="1:48" ht="13.5" customHeight="1">
      <c r="H341" s="138"/>
      <c r="I341" s="138"/>
      <c r="J341" s="138"/>
      <c r="K341" s="138"/>
      <c r="L341" s="138"/>
      <c r="M341" s="138"/>
      <c r="N341" s="138"/>
      <c r="O341" s="138"/>
      <c r="P341" s="138"/>
      <c r="Q341" s="138"/>
      <c r="R341" s="138"/>
      <c r="S341" s="138"/>
      <c r="T341" s="138"/>
      <c r="U341" s="138"/>
      <c r="V341" s="138"/>
      <c r="W341" s="138"/>
      <c r="X341" s="138"/>
      <c r="Y341" s="138"/>
      <c r="Z341" s="138"/>
      <c r="AA341" s="138"/>
      <c r="AB341" s="138"/>
      <c r="AC341" s="138"/>
      <c r="AD341" s="138"/>
      <c r="AE341" s="138"/>
      <c r="AF341" s="138"/>
      <c r="AG341" s="138"/>
      <c r="AH341" s="138"/>
      <c r="AI341" s="138"/>
      <c r="AJ341" s="138"/>
      <c r="AK341" s="138"/>
      <c r="AL341" s="138"/>
      <c r="AM341" s="138"/>
      <c r="AN341" s="138"/>
      <c r="AO341" s="138"/>
      <c r="AP341" s="138"/>
      <c r="AQ341" s="138"/>
      <c r="AR341" s="138"/>
      <c r="AS341" s="138"/>
      <c r="AT341" s="138"/>
      <c r="AU341" s="138"/>
      <c r="AV341" s="138"/>
    </row>
    <row r="342" spans="1:48" ht="13.5" customHeight="1">
      <c r="E342" s="147"/>
    </row>
    <row r="343" spans="1:48" ht="24.75" customHeight="1">
      <c r="B343" s="237"/>
      <c r="C343" s="226"/>
      <c r="E343" s="147"/>
      <c r="G343" s="137" t="s">
        <v>298</v>
      </c>
    </row>
    <row r="344" spans="1:48" ht="13.5" customHeight="1">
      <c r="B344" s="237"/>
      <c r="C344" s="226"/>
      <c r="E344" s="147"/>
    </row>
    <row r="345" spans="1:48" ht="13.5" customHeight="1">
      <c r="A345" s="239"/>
      <c r="B345" s="176"/>
      <c r="C345" s="226"/>
      <c r="E345" s="147"/>
      <c r="G345" s="137" t="s">
        <v>298</v>
      </c>
    </row>
    <row r="346" spans="1:48" ht="13.5" customHeight="1">
      <c r="A346" s="239"/>
      <c r="B346" s="176"/>
      <c r="C346" s="226"/>
      <c r="E346" s="147"/>
    </row>
    <row r="347" spans="1:48" ht="13.5" customHeight="1">
      <c r="A347" s="239"/>
      <c r="B347" s="176"/>
      <c r="C347" s="226"/>
    </row>
    <row r="348" spans="1:48" ht="13.5" customHeight="1">
      <c r="B348" s="243"/>
    </row>
    <row r="349" spans="1:48" ht="13.5" customHeight="1">
      <c r="B349" s="243"/>
    </row>
    <row r="350" spans="1:48" ht="26.25" customHeight="1">
      <c r="B350" s="243"/>
    </row>
    <row r="351" spans="1:48" ht="13.5" customHeight="1"/>
    <row r="352" spans="1:48" ht="51.75" customHeight="1">
      <c r="A352" s="187"/>
    </row>
    <row r="353" spans="2:7" ht="13.5" customHeight="1"/>
    <row r="354" spans="2:7" ht="13.5" customHeight="1">
      <c r="E354" s="147"/>
    </row>
    <row r="355" spans="2:7" ht="13.5" customHeight="1">
      <c r="B355" s="237"/>
      <c r="C355" s="226"/>
      <c r="G355" s="137" t="s">
        <v>298</v>
      </c>
    </row>
    <row r="356" spans="2:7" ht="13.5" customHeight="1">
      <c r="E356" s="147"/>
    </row>
    <row r="357" spans="2:7" ht="13.5" customHeight="1">
      <c r="B357" s="237"/>
      <c r="C357" s="226"/>
      <c r="E357" s="147"/>
      <c r="G357" s="137" t="s">
        <v>298</v>
      </c>
    </row>
    <row r="358" spans="2:7" ht="13.5" customHeight="1">
      <c r="B358" s="237"/>
      <c r="C358" s="226"/>
      <c r="E358" s="147"/>
    </row>
    <row r="359" spans="2:7" ht="13.5" customHeight="1">
      <c r="B359" s="237"/>
      <c r="C359" s="226"/>
    </row>
    <row r="360" spans="2:7" ht="13.5" customHeight="1">
      <c r="B360" s="243"/>
    </row>
    <row r="361" spans="2:7" ht="13.5" customHeight="1"/>
    <row r="362" spans="2:7" ht="39.75" customHeight="1"/>
    <row r="363" spans="2:7" ht="13.5" customHeight="1"/>
    <row r="364" spans="2:7" ht="13.5" customHeight="1"/>
    <row r="365" spans="2:7" ht="39.75" customHeight="1"/>
    <row r="366" spans="2:7" ht="13.5" customHeight="1"/>
    <row r="367" spans="2:7" ht="13.5" customHeight="1">
      <c r="E367" s="147"/>
    </row>
    <row r="368" spans="2:7" ht="13.5" customHeight="1">
      <c r="B368" s="243"/>
      <c r="E368" s="147"/>
    </row>
    <row r="369" spans="1:7" ht="13.5" customHeight="1">
      <c r="B369" s="243"/>
      <c r="E369" s="147"/>
    </row>
    <row r="370" spans="1:7" ht="13.5" customHeight="1">
      <c r="B370" s="243"/>
      <c r="D370" s="147"/>
      <c r="E370" s="147"/>
    </row>
    <row r="371" spans="1:7" ht="13.5" customHeight="1">
      <c r="B371" s="243"/>
      <c r="C371" s="147"/>
    </row>
    <row r="372" spans="1:7" ht="13.5" customHeight="1"/>
    <row r="373" spans="1:7" ht="38.25" customHeight="1">
      <c r="A373" s="187"/>
    </row>
    <row r="374" spans="1:7" ht="13.5" customHeight="1">
      <c r="C374" s="244"/>
    </row>
    <row r="375" spans="1:7" ht="13.5" customHeight="1"/>
    <row r="376" spans="1:7" ht="39" customHeight="1">
      <c r="A376" s="187"/>
    </row>
    <row r="377" spans="1:7" ht="13.5" customHeight="1">
      <c r="C377" s="244"/>
    </row>
    <row r="378" spans="1:7" ht="13.5" customHeight="1">
      <c r="C378" s="244"/>
    </row>
    <row r="379" spans="1:7" ht="13.5" customHeight="1"/>
    <row r="380" spans="1:7" ht="38.25" customHeight="1">
      <c r="A380" s="187"/>
    </row>
    <row r="381" spans="1:7" ht="13.5" customHeight="1">
      <c r="C381" s="244"/>
    </row>
    <row r="382" spans="1:7" ht="13.5" customHeight="1">
      <c r="E382" s="147"/>
    </row>
    <row r="383" spans="1:7" ht="13.5" customHeight="1">
      <c r="B383" s="237"/>
      <c r="C383" s="226"/>
      <c r="E383" s="147"/>
      <c r="G383" s="137" t="s">
        <v>298</v>
      </c>
    </row>
    <row r="384" spans="1:7" ht="13.5" customHeight="1">
      <c r="B384" s="237"/>
      <c r="C384" s="226"/>
    </row>
    <row r="385" spans="1:48" ht="13.5" customHeight="1">
      <c r="E385" s="147"/>
    </row>
    <row r="386" spans="1:48" ht="13.5" customHeight="1">
      <c r="B386" s="237"/>
      <c r="C386" s="226"/>
      <c r="E386" s="147"/>
    </row>
    <row r="387" spans="1:48" ht="13.5" customHeight="1">
      <c r="B387" s="237"/>
      <c r="C387" s="226"/>
      <c r="E387" s="147"/>
    </row>
    <row r="388" spans="1:48" ht="13.5" customHeight="1">
      <c r="B388" s="237"/>
      <c r="C388" s="226"/>
      <c r="D388" s="169"/>
      <c r="E388" s="169"/>
    </row>
    <row r="389" spans="1:48" s="171" customFormat="1" ht="13.5" customHeight="1">
      <c r="A389" s="167"/>
      <c r="B389" s="168"/>
      <c r="C389" s="169"/>
      <c r="D389" s="169"/>
      <c r="E389" s="169"/>
      <c r="F389" s="168"/>
      <c r="G389" s="168"/>
      <c r="H389" s="168"/>
      <c r="I389" s="168"/>
      <c r="J389" s="168"/>
      <c r="K389" s="168"/>
      <c r="L389" s="168"/>
      <c r="M389" s="168"/>
      <c r="N389" s="168"/>
      <c r="O389" s="168"/>
      <c r="P389" s="168"/>
      <c r="Q389" s="168"/>
      <c r="R389" s="168"/>
      <c r="S389" s="168"/>
      <c r="T389" s="168"/>
      <c r="U389" s="168"/>
      <c r="V389" s="168"/>
      <c r="W389" s="168"/>
      <c r="X389" s="168"/>
      <c r="Y389" s="168"/>
      <c r="Z389" s="168"/>
      <c r="AA389" s="168"/>
      <c r="AB389" s="168"/>
      <c r="AC389" s="168"/>
      <c r="AD389" s="168"/>
      <c r="AE389" s="168"/>
      <c r="AF389" s="168"/>
      <c r="AG389" s="168"/>
      <c r="AH389" s="168"/>
      <c r="AI389" s="168"/>
      <c r="AJ389" s="168"/>
      <c r="AK389" s="168"/>
      <c r="AL389" s="168"/>
      <c r="AM389" s="168"/>
      <c r="AN389" s="168"/>
      <c r="AO389" s="168"/>
      <c r="AP389" s="168"/>
      <c r="AQ389" s="168"/>
      <c r="AR389" s="168"/>
      <c r="AS389" s="168"/>
      <c r="AT389" s="168"/>
      <c r="AU389" s="168"/>
      <c r="AV389" s="168"/>
    </row>
    <row r="390" spans="1:48" s="171" customFormat="1" ht="13.5" customHeight="1">
      <c r="A390" s="167"/>
      <c r="B390" s="168"/>
      <c r="C390" s="169"/>
      <c r="D390" s="136"/>
      <c r="E390" s="147"/>
      <c r="F390" s="168"/>
      <c r="G390" s="168"/>
      <c r="H390" s="168"/>
      <c r="I390" s="168"/>
      <c r="J390" s="168"/>
      <c r="K390" s="168"/>
      <c r="L390" s="168"/>
      <c r="M390" s="168"/>
      <c r="N390" s="168"/>
      <c r="O390" s="168"/>
      <c r="P390" s="168"/>
      <c r="Q390" s="168"/>
      <c r="R390" s="168"/>
      <c r="S390" s="168"/>
      <c r="T390" s="168"/>
      <c r="U390" s="168"/>
      <c r="V390" s="168"/>
      <c r="W390" s="168"/>
      <c r="X390" s="168"/>
      <c r="Y390" s="168"/>
      <c r="Z390" s="168"/>
      <c r="AA390" s="168"/>
      <c r="AB390" s="168"/>
      <c r="AC390" s="168"/>
      <c r="AD390" s="168"/>
      <c r="AE390" s="168"/>
      <c r="AF390" s="168"/>
      <c r="AG390" s="168"/>
      <c r="AH390" s="168"/>
      <c r="AI390" s="168"/>
      <c r="AJ390" s="168"/>
      <c r="AK390" s="168"/>
      <c r="AL390" s="168"/>
      <c r="AM390" s="168"/>
      <c r="AN390" s="168"/>
      <c r="AO390" s="168"/>
      <c r="AP390" s="168"/>
      <c r="AQ390" s="168"/>
      <c r="AR390" s="168"/>
      <c r="AS390" s="168"/>
      <c r="AT390" s="168"/>
      <c r="AU390" s="168"/>
      <c r="AV390" s="168"/>
    </row>
    <row r="391" spans="1:48" ht="13.5" customHeight="1">
      <c r="B391" s="237"/>
      <c r="C391" s="226"/>
      <c r="E391" s="147"/>
    </row>
    <row r="392" spans="1:48" ht="13.5" customHeight="1">
      <c r="B392" s="237"/>
      <c r="C392" s="226"/>
      <c r="E392" s="147"/>
    </row>
    <row r="393" spans="1:48" ht="63.75" customHeight="1">
      <c r="B393" s="245"/>
      <c r="C393" s="226"/>
    </row>
    <row r="394" spans="1:48" ht="13.5" customHeight="1">
      <c r="B394" s="245"/>
      <c r="C394" s="226"/>
    </row>
    <row r="395" spans="1:48" ht="51.75" customHeight="1">
      <c r="A395" s="187"/>
    </row>
    <row r="396" spans="1:48" ht="13.5" customHeight="1">
      <c r="C396" s="244"/>
    </row>
    <row r="397" spans="1:48" ht="39" customHeight="1">
      <c r="A397" s="187"/>
    </row>
    <row r="398" spans="1:48" ht="13.5" customHeight="1">
      <c r="C398" s="244"/>
    </row>
    <row r="399" spans="1:48" ht="13.5" customHeight="1">
      <c r="C399" s="244"/>
    </row>
    <row r="400" spans="1:48" ht="39" customHeight="1">
      <c r="A400" s="187"/>
    </row>
    <row r="401" spans="1:48" ht="13.5" customHeight="1">
      <c r="C401" s="244"/>
    </row>
    <row r="402" spans="1:48" ht="13.5" customHeight="1">
      <c r="C402" s="244"/>
      <c r="E402" s="147"/>
    </row>
    <row r="403" spans="1:48" ht="24.75" customHeight="1">
      <c r="B403" s="237"/>
      <c r="C403" s="226"/>
      <c r="E403" s="147"/>
      <c r="G403" s="137" t="s">
        <v>298</v>
      </c>
    </row>
    <row r="404" spans="1:48" ht="13.5" customHeight="1">
      <c r="B404" s="237"/>
      <c r="C404" s="226"/>
      <c r="E404" s="147"/>
    </row>
    <row r="405" spans="1:48" ht="13.5" customHeight="1">
      <c r="B405" s="237"/>
      <c r="C405" s="226"/>
      <c r="E405" s="147"/>
    </row>
    <row r="406" spans="1:48" ht="25.5" customHeight="1">
      <c r="B406" s="237"/>
      <c r="C406" s="226"/>
    </row>
    <row r="407" spans="1:48" ht="51" customHeight="1">
      <c r="B407" s="183"/>
    </row>
    <row r="408" spans="1:48" ht="13.5" customHeight="1"/>
    <row r="409" spans="1:48" ht="13.5" customHeight="1">
      <c r="E409" s="147"/>
    </row>
    <row r="410" spans="1:48" ht="26.25" customHeight="1">
      <c r="B410" s="237"/>
      <c r="C410" s="226"/>
      <c r="E410" s="147"/>
      <c r="G410" s="137" t="s">
        <v>298</v>
      </c>
    </row>
    <row r="411" spans="1:48" ht="13.5" customHeight="1">
      <c r="B411" s="237"/>
      <c r="C411" s="226"/>
      <c r="E411" s="147"/>
    </row>
    <row r="412" spans="1:48" ht="13.5" customHeight="1">
      <c r="B412" s="237"/>
      <c r="C412" s="226"/>
      <c r="E412" s="147"/>
    </row>
    <row r="413" spans="1:48" ht="24.75" customHeight="1">
      <c r="B413" s="237"/>
      <c r="C413" s="226"/>
      <c r="E413" s="147"/>
    </row>
    <row r="414" spans="1:48" ht="13.5" customHeight="1">
      <c r="B414" s="237"/>
      <c r="C414" s="226"/>
      <c r="E414" s="147"/>
    </row>
    <row r="415" spans="1:48" ht="36.75" customHeight="1">
      <c r="B415" s="183"/>
      <c r="C415" s="226"/>
    </row>
    <row r="416" spans="1:48" s="247" customFormat="1" ht="13.5" customHeight="1">
      <c r="A416" s="154"/>
      <c r="B416" s="183"/>
      <c r="C416" s="226"/>
      <c r="D416" s="136"/>
      <c r="E416" s="147"/>
      <c r="F416" s="246"/>
      <c r="G416" s="246"/>
      <c r="H416" s="246"/>
      <c r="I416" s="246"/>
      <c r="J416" s="246"/>
      <c r="K416" s="246"/>
      <c r="L416" s="246"/>
      <c r="M416" s="246"/>
      <c r="N416" s="246"/>
      <c r="O416" s="246"/>
      <c r="P416" s="246"/>
      <c r="Q416" s="246"/>
      <c r="R416" s="246"/>
      <c r="S416" s="246"/>
      <c r="T416" s="246"/>
      <c r="U416" s="246"/>
      <c r="V416" s="246"/>
      <c r="W416" s="246"/>
      <c r="X416" s="246"/>
      <c r="Y416" s="246"/>
      <c r="Z416" s="246"/>
      <c r="AA416" s="246"/>
      <c r="AB416" s="246"/>
      <c r="AC416" s="246"/>
      <c r="AD416" s="246"/>
      <c r="AE416" s="246"/>
      <c r="AF416" s="246"/>
      <c r="AG416" s="246"/>
      <c r="AH416" s="246"/>
      <c r="AI416" s="246"/>
      <c r="AJ416" s="246"/>
      <c r="AK416" s="246"/>
      <c r="AL416" s="246"/>
      <c r="AM416" s="246"/>
      <c r="AN416" s="246"/>
      <c r="AO416" s="246"/>
      <c r="AP416" s="246"/>
      <c r="AQ416" s="246"/>
      <c r="AR416" s="246"/>
      <c r="AS416" s="246"/>
      <c r="AT416" s="246"/>
      <c r="AU416" s="246"/>
      <c r="AV416" s="246"/>
    </row>
    <row r="417" spans="1:48" ht="38.25" customHeight="1">
      <c r="B417" s="183"/>
      <c r="C417" s="226"/>
    </row>
    <row r="418" spans="1:48" s="247" customFormat="1" ht="13.5" customHeight="1">
      <c r="A418" s="154"/>
      <c r="B418" s="183"/>
      <c r="C418" s="226"/>
      <c r="D418" s="136"/>
      <c r="E418" s="136"/>
      <c r="F418" s="246"/>
      <c r="G418" s="246"/>
      <c r="H418" s="246"/>
      <c r="I418" s="246"/>
      <c r="J418" s="246"/>
      <c r="K418" s="246"/>
      <c r="L418" s="246"/>
      <c r="M418" s="246"/>
      <c r="N418" s="246"/>
      <c r="O418" s="246"/>
      <c r="P418" s="246"/>
      <c r="Q418" s="246"/>
      <c r="R418" s="246"/>
      <c r="S418" s="246"/>
      <c r="T418" s="246"/>
      <c r="U418" s="246"/>
      <c r="V418" s="246"/>
      <c r="W418" s="246"/>
      <c r="X418" s="246"/>
      <c r="Y418" s="246"/>
      <c r="Z418" s="246"/>
      <c r="AA418" s="246"/>
      <c r="AB418" s="246"/>
      <c r="AC418" s="246"/>
      <c r="AD418" s="246"/>
      <c r="AE418" s="246"/>
      <c r="AF418" s="246"/>
      <c r="AG418" s="246"/>
      <c r="AH418" s="246"/>
      <c r="AI418" s="246"/>
      <c r="AJ418" s="246"/>
      <c r="AK418" s="246"/>
      <c r="AL418" s="246"/>
      <c r="AM418" s="246"/>
      <c r="AN418" s="246"/>
      <c r="AO418" s="246"/>
      <c r="AP418" s="246"/>
      <c r="AQ418" s="246"/>
      <c r="AR418" s="246"/>
      <c r="AS418" s="246"/>
      <c r="AT418" s="246"/>
      <c r="AU418" s="246"/>
      <c r="AV418" s="246"/>
    </row>
    <row r="419" spans="1:48" s="247" customFormat="1" ht="13.5" customHeight="1">
      <c r="A419" s="154"/>
      <c r="B419" s="183"/>
      <c r="C419" s="226"/>
      <c r="D419" s="136"/>
      <c r="E419" s="147"/>
      <c r="F419" s="246"/>
      <c r="G419" s="246"/>
      <c r="H419" s="246"/>
      <c r="I419" s="246"/>
      <c r="J419" s="246"/>
      <c r="K419" s="246"/>
      <c r="L419" s="246"/>
      <c r="M419" s="246"/>
      <c r="N419" s="246"/>
      <c r="O419" s="246"/>
      <c r="P419" s="246"/>
      <c r="Q419" s="246"/>
      <c r="R419" s="246"/>
      <c r="S419" s="246"/>
      <c r="T419" s="246"/>
      <c r="U419" s="246"/>
      <c r="V419" s="246"/>
      <c r="W419" s="246"/>
      <c r="X419" s="246"/>
      <c r="Y419" s="246"/>
      <c r="Z419" s="246"/>
      <c r="AA419" s="246"/>
      <c r="AB419" s="246"/>
      <c r="AC419" s="246"/>
      <c r="AD419" s="246"/>
      <c r="AE419" s="246"/>
      <c r="AF419" s="246"/>
      <c r="AG419" s="246"/>
      <c r="AH419" s="246"/>
      <c r="AI419" s="246"/>
      <c r="AJ419" s="246"/>
      <c r="AK419" s="246"/>
      <c r="AL419" s="246"/>
      <c r="AM419" s="246"/>
      <c r="AN419" s="246"/>
      <c r="AO419" s="246"/>
      <c r="AP419" s="246"/>
      <c r="AQ419" s="246"/>
      <c r="AR419" s="246"/>
      <c r="AS419" s="246"/>
      <c r="AT419" s="246"/>
      <c r="AU419" s="246"/>
      <c r="AV419" s="246"/>
    </row>
    <row r="420" spans="1:48" ht="38.25" customHeight="1">
      <c r="B420" s="183"/>
      <c r="C420" s="226"/>
    </row>
    <row r="421" spans="1:48" s="247" customFormat="1" ht="13.5" customHeight="1">
      <c r="A421" s="154"/>
      <c r="B421" s="183"/>
      <c r="C421" s="226"/>
      <c r="D421" s="136"/>
      <c r="E421" s="136"/>
      <c r="F421" s="246"/>
      <c r="G421" s="246"/>
      <c r="H421" s="246"/>
      <c r="I421" s="246"/>
      <c r="J421" s="246"/>
      <c r="K421" s="246"/>
      <c r="L421" s="246"/>
      <c r="M421" s="246"/>
      <c r="N421" s="246"/>
      <c r="O421" s="246"/>
      <c r="P421" s="246"/>
      <c r="Q421" s="246"/>
      <c r="R421" s="246"/>
      <c r="S421" s="246"/>
      <c r="T421" s="246"/>
      <c r="U421" s="246"/>
      <c r="V421" s="246"/>
      <c r="W421" s="246"/>
      <c r="X421" s="246"/>
      <c r="Y421" s="246"/>
      <c r="Z421" s="246"/>
      <c r="AA421" s="246"/>
      <c r="AB421" s="246"/>
      <c r="AC421" s="246"/>
      <c r="AD421" s="246"/>
      <c r="AE421" s="246"/>
      <c r="AF421" s="246"/>
      <c r="AG421" s="246"/>
      <c r="AH421" s="246"/>
      <c r="AI421" s="246"/>
      <c r="AJ421" s="246"/>
      <c r="AK421" s="246"/>
      <c r="AL421" s="246"/>
      <c r="AM421" s="246"/>
      <c r="AN421" s="246"/>
      <c r="AO421" s="246"/>
      <c r="AP421" s="246"/>
      <c r="AQ421" s="246"/>
      <c r="AR421" s="246"/>
      <c r="AS421" s="246"/>
      <c r="AT421" s="246"/>
      <c r="AU421" s="246"/>
      <c r="AV421" s="246"/>
    </row>
    <row r="422" spans="1:48" s="247" customFormat="1" ht="13.5" customHeight="1">
      <c r="A422" s="154"/>
      <c r="B422" s="183"/>
      <c r="C422" s="226"/>
      <c r="D422" s="136"/>
      <c r="E422" s="147"/>
      <c r="F422" s="246"/>
      <c r="G422" s="246"/>
      <c r="H422" s="246"/>
      <c r="I422" s="246"/>
      <c r="J422" s="246"/>
      <c r="K422" s="246"/>
      <c r="L422" s="246"/>
      <c r="M422" s="246"/>
      <c r="N422" s="246"/>
      <c r="O422" s="246"/>
      <c r="P422" s="246"/>
      <c r="Q422" s="246"/>
      <c r="R422" s="246"/>
      <c r="S422" s="246"/>
      <c r="T422" s="246"/>
      <c r="U422" s="246"/>
      <c r="V422" s="246"/>
      <c r="W422" s="246"/>
      <c r="X422" s="246"/>
      <c r="Y422" s="246"/>
      <c r="Z422" s="246"/>
      <c r="AA422" s="246"/>
      <c r="AB422" s="246"/>
      <c r="AC422" s="246"/>
      <c r="AD422" s="246"/>
      <c r="AE422" s="246"/>
      <c r="AF422" s="246"/>
      <c r="AG422" s="246"/>
      <c r="AH422" s="246"/>
      <c r="AI422" s="246"/>
      <c r="AJ422" s="246"/>
      <c r="AK422" s="246"/>
      <c r="AL422" s="246"/>
      <c r="AM422" s="246"/>
      <c r="AN422" s="246"/>
      <c r="AO422" s="246"/>
      <c r="AP422" s="246"/>
      <c r="AQ422" s="246"/>
      <c r="AR422" s="246"/>
      <c r="AS422" s="246"/>
      <c r="AT422" s="246"/>
      <c r="AU422" s="246"/>
      <c r="AV422" s="246"/>
    </row>
    <row r="423" spans="1:48" ht="38.25" customHeight="1">
      <c r="B423" s="183"/>
      <c r="C423" s="226"/>
    </row>
    <row r="424" spans="1:48" s="247" customFormat="1" ht="13.5" customHeight="1">
      <c r="A424" s="154"/>
      <c r="B424" s="183"/>
      <c r="C424" s="226"/>
      <c r="D424" s="136"/>
      <c r="E424" s="136"/>
      <c r="F424" s="246"/>
      <c r="G424" s="246"/>
      <c r="H424" s="246"/>
      <c r="I424" s="246"/>
      <c r="J424" s="246"/>
      <c r="K424" s="246"/>
      <c r="L424" s="246"/>
      <c r="M424" s="246"/>
      <c r="N424" s="246"/>
      <c r="O424" s="246"/>
      <c r="P424" s="246"/>
      <c r="Q424" s="246"/>
      <c r="R424" s="246"/>
      <c r="S424" s="246"/>
      <c r="T424" s="246"/>
      <c r="U424" s="246"/>
      <c r="V424" s="246"/>
      <c r="W424" s="246"/>
      <c r="X424" s="246"/>
      <c r="Y424" s="246"/>
      <c r="Z424" s="246"/>
      <c r="AA424" s="246"/>
      <c r="AB424" s="246"/>
      <c r="AC424" s="246"/>
      <c r="AD424" s="246"/>
      <c r="AE424" s="246"/>
      <c r="AF424" s="246"/>
      <c r="AG424" s="246"/>
      <c r="AH424" s="246"/>
      <c r="AI424" s="246"/>
      <c r="AJ424" s="246"/>
      <c r="AK424" s="246"/>
      <c r="AL424" s="246"/>
      <c r="AM424" s="246"/>
      <c r="AN424" s="246"/>
      <c r="AO424" s="246"/>
      <c r="AP424" s="246"/>
      <c r="AQ424" s="246"/>
      <c r="AR424" s="246"/>
      <c r="AS424" s="246"/>
      <c r="AT424" s="246"/>
      <c r="AU424" s="246"/>
      <c r="AV424" s="246"/>
    </row>
    <row r="425" spans="1:48" s="247" customFormat="1" ht="13.5" customHeight="1">
      <c r="A425" s="154"/>
      <c r="B425" s="183"/>
      <c r="C425" s="226"/>
      <c r="D425" s="136"/>
      <c r="E425" s="136"/>
      <c r="F425" s="246"/>
      <c r="G425" s="246"/>
      <c r="H425" s="246"/>
      <c r="I425" s="246"/>
      <c r="J425" s="246"/>
      <c r="K425" s="246"/>
      <c r="L425" s="246"/>
      <c r="M425" s="246"/>
      <c r="N425" s="246"/>
      <c r="O425" s="246"/>
      <c r="P425" s="246"/>
      <c r="Q425" s="246"/>
      <c r="R425" s="246"/>
      <c r="S425" s="246"/>
      <c r="T425" s="246"/>
      <c r="U425" s="246"/>
      <c r="V425" s="246"/>
      <c r="W425" s="246"/>
      <c r="X425" s="246"/>
      <c r="Y425" s="246"/>
      <c r="Z425" s="246"/>
      <c r="AA425" s="246"/>
      <c r="AB425" s="246"/>
      <c r="AC425" s="246"/>
      <c r="AD425" s="246"/>
      <c r="AE425" s="246"/>
      <c r="AF425" s="246"/>
      <c r="AG425" s="246"/>
      <c r="AH425" s="246"/>
      <c r="AI425" s="246"/>
      <c r="AJ425" s="246"/>
      <c r="AK425" s="246"/>
      <c r="AL425" s="246"/>
      <c r="AM425" s="246"/>
      <c r="AN425" s="246"/>
      <c r="AO425" s="246"/>
      <c r="AP425" s="246"/>
      <c r="AQ425" s="246"/>
      <c r="AR425" s="246"/>
      <c r="AS425" s="246"/>
      <c r="AT425" s="246"/>
      <c r="AU425" s="246"/>
      <c r="AV425" s="246"/>
    </row>
    <row r="426" spans="1:48" s="247" customFormat="1" ht="13.5" customHeight="1">
      <c r="A426" s="154"/>
      <c r="B426" s="183"/>
      <c r="C426" s="226"/>
      <c r="D426" s="136"/>
      <c r="E426" s="147"/>
      <c r="F426" s="246"/>
      <c r="G426" s="246"/>
      <c r="H426" s="246"/>
      <c r="I426" s="246"/>
      <c r="J426" s="246"/>
      <c r="K426" s="246"/>
      <c r="L426" s="246"/>
      <c r="M426" s="246"/>
      <c r="N426" s="246"/>
      <c r="O426" s="246"/>
      <c r="P426" s="246"/>
      <c r="Q426" s="246"/>
      <c r="R426" s="246"/>
      <c r="S426" s="246"/>
      <c r="T426" s="246"/>
      <c r="U426" s="246"/>
      <c r="V426" s="246"/>
      <c r="W426" s="246"/>
      <c r="X426" s="246"/>
      <c r="Y426" s="246"/>
      <c r="Z426" s="246"/>
      <c r="AA426" s="246"/>
      <c r="AB426" s="246"/>
      <c r="AC426" s="246"/>
      <c r="AD426" s="246"/>
      <c r="AE426" s="246"/>
      <c r="AF426" s="246"/>
      <c r="AG426" s="246"/>
      <c r="AH426" s="246"/>
      <c r="AI426" s="246"/>
      <c r="AJ426" s="246"/>
      <c r="AK426" s="246"/>
      <c r="AL426" s="246"/>
      <c r="AM426" s="246"/>
      <c r="AN426" s="246"/>
      <c r="AO426" s="246"/>
      <c r="AP426" s="246"/>
      <c r="AQ426" s="246"/>
      <c r="AR426" s="246"/>
      <c r="AS426" s="246"/>
      <c r="AT426" s="246"/>
      <c r="AU426" s="246"/>
      <c r="AV426" s="246"/>
    </row>
    <row r="427" spans="1:48" ht="26.25" customHeight="1">
      <c r="B427" s="237"/>
      <c r="C427" s="226"/>
      <c r="E427" s="147"/>
      <c r="G427" s="137" t="s">
        <v>298</v>
      </c>
    </row>
    <row r="428" spans="1:48" ht="26.25" customHeight="1">
      <c r="B428" s="237"/>
      <c r="C428" s="226"/>
      <c r="E428" s="147"/>
    </row>
    <row r="429" spans="1:48" ht="13.5" customHeight="1">
      <c r="B429" s="237"/>
      <c r="C429" s="226"/>
      <c r="E429" s="147"/>
    </row>
    <row r="430" spans="1:48" ht="13.5" customHeight="1">
      <c r="B430" s="237"/>
      <c r="C430" s="226"/>
      <c r="E430" s="147"/>
    </row>
    <row r="431" spans="1:48" ht="13.5" customHeight="1">
      <c r="B431" s="237"/>
      <c r="C431" s="226"/>
      <c r="E431" s="147"/>
    </row>
    <row r="432" spans="1:48" ht="27" customHeight="1">
      <c r="B432" s="183"/>
      <c r="C432" s="226"/>
    </row>
    <row r="433" spans="1:48" s="247" customFormat="1" ht="13.5" customHeight="1">
      <c r="A433" s="154"/>
      <c r="B433" s="183"/>
      <c r="C433" s="226"/>
      <c r="D433" s="136"/>
      <c r="E433" s="147"/>
      <c r="F433" s="246"/>
      <c r="G433" s="246"/>
      <c r="H433" s="246"/>
      <c r="I433" s="246"/>
      <c r="J433" s="246"/>
      <c r="K433" s="246"/>
      <c r="L433" s="246"/>
      <c r="M433" s="246"/>
      <c r="N433" s="246"/>
      <c r="O433" s="246"/>
      <c r="P433" s="246"/>
      <c r="Q433" s="246"/>
      <c r="R433" s="246"/>
      <c r="S433" s="246"/>
      <c r="T433" s="246"/>
      <c r="U433" s="246"/>
      <c r="V433" s="246"/>
      <c r="W433" s="246"/>
      <c r="X433" s="246"/>
      <c r="Y433" s="246"/>
      <c r="Z433" s="246"/>
      <c r="AA433" s="246"/>
      <c r="AB433" s="246"/>
      <c r="AC433" s="246"/>
      <c r="AD433" s="246"/>
      <c r="AE433" s="246"/>
      <c r="AF433" s="246"/>
      <c r="AG433" s="246"/>
      <c r="AH433" s="246"/>
      <c r="AI433" s="246"/>
      <c r="AJ433" s="246"/>
      <c r="AK433" s="246"/>
      <c r="AL433" s="246"/>
      <c r="AM433" s="246"/>
      <c r="AN433" s="246"/>
      <c r="AO433" s="246"/>
      <c r="AP433" s="246"/>
      <c r="AQ433" s="246"/>
      <c r="AR433" s="246"/>
      <c r="AS433" s="246"/>
      <c r="AT433" s="246"/>
      <c r="AU433" s="246"/>
      <c r="AV433" s="246"/>
    </row>
    <row r="434" spans="1:48" ht="13.5" customHeight="1">
      <c r="B434" s="237"/>
      <c r="C434" s="226"/>
      <c r="E434" s="147"/>
    </row>
    <row r="435" spans="1:48" ht="26.25" customHeight="1">
      <c r="B435" s="183"/>
      <c r="C435" s="226"/>
    </row>
    <row r="436" spans="1:48" s="247" customFormat="1" ht="13.5" customHeight="1">
      <c r="A436" s="154"/>
      <c r="B436" s="183"/>
      <c r="C436" s="236"/>
      <c r="D436" s="136"/>
      <c r="E436" s="136"/>
      <c r="F436" s="246"/>
      <c r="G436" s="246"/>
      <c r="H436" s="246"/>
      <c r="I436" s="246"/>
      <c r="J436" s="246"/>
      <c r="K436" s="246"/>
      <c r="L436" s="246"/>
      <c r="M436" s="246"/>
      <c r="N436" s="246"/>
      <c r="O436" s="246"/>
      <c r="P436" s="246"/>
      <c r="Q436" s="246"/>
      <c r="R436" s="246"/>
      <c r="S436" s="246"/>
      <c r="T436" s="246"/>
      <c r="U436" s="246"/>
      <c r="V436" s="246"/>
      <c r="W436" s="246"/>
      <c r="X436" s="246"/>
      <c r="Y436" s="246"/>
      <c r="Z436" s="246"/>
      <c r="AA436" s="246"/>
      <c r="AB436" s="246"/>
      <c r="AC436" s="246"/>
      <c r="AD436" s="246"/>
      <c r="AE436" s="246"/>
      <c r="AF436" s="246"/>
      <c r="AG436" s="246"/>
      <c r="AH436" s="246"/>
      <c r="AI436" s="246"/>
      <c r="AJ436" s="246"/>
      <c r="AK436" s="246"/>
      <c r="AL436" s="246"/>
      <c r="AM436" s="246"/>
      <c r="AN436" s="246"/>
      <c r="AO436" s="246"/>
      <c r="AP436" s="246"/>
      <c r="AQ436" s="246"/>
      <c r="AR436" s="246"/>
      <c r="AS436" s="246"/>
      <c r="AT436" s="246"/>
      <c r="AU436" s="246"/>
      <c r="AV436" s="246"/>
    </row>
    <row r="437" spans="1:48" s="247" customFormat="1" ht="12.75" customHeight="1">
      <c r="A437" s="154"/>
      <c r="B437" s="183"/>
      <c r="C437" s="236"/>
      <c r="D437" s="136"/>
      <c r="E437" s="136"/>
      <c r="F437" s="246"/>
      <c r="G437" s="246"/>
      <c r="H437" s="246"/>
      <c r="I437" s="246"/>
      <c r="J437" s="246"/>
      <c r="K437" s="246"/>
      <c r="L437" s="246"/>
      <c r="M437" s="246"/>
      <c r="N437" s="246"/>
      <c r="O437" s="246"/>
      <c r="P437" s="246"/>
      <c r="Q437" s="246"/>
      <c r="R437" s="246"/>
      <c r="S437" s="246"/>
      <c r="T437" s="246"/>
      <c r="U437" s="246"/>
      <c r="V437" s="246"/>
      <c r="W437" s="246"/>
      <c r="X437" s="246"/>
      <c r="Y437" s="246"/>
      <c r="Z437" s="246"/>
      <c r="AA437" s="246"/>
      <c r="AB437" s="246"/>
      <c r="AC437" s="246"/>
      <c r="AD437" s="246"/>
      <c r="AE437" s="246"/>
      <c r="AF437" s="246"/>
      <c r="AG437" s="246"/>
      <c r="AH437" s="246"/>
      <c r="AI437" s="246"/>
      <c r="AJ437" s="246"/>
      <c r="AK437" s="246"/>
      <c r="AL437" s="246"/>
      <c r="AM437" s="246"/>
      <c r="AN437" s="246"/>
      <c r="AO437" s="246"/>
      <c r="AP437" s="246"/>
      <c r="AQ437" s="246"/>
      <c r="AR437" s="246"/>
      <c r="AS437" s="246"/>
      <c r="AT437" s="246"/>
      <c r="AU437" s="246"/>
      <c r="AV437" s="246"/>
    </row>
    <row r="438" spans="1:48" s="247" customFormat="1" ht="12.75" customHeight="1">
      <c r="A438" s="154"/>
      <c r="B438" s="183"/>
      <c r="C438" s="236"/>
      <c r="D438" s="136"/>
      <c r="E438" s="136"/>
      <c r="F438" s="246"/>
      <c r="G438" s="246"/>
      <c r="H438" s="246"/>
      <c r="I438" s="246"/>
      <c r="J438" s="246"/>
      <c r="K438" s="246"/>
      <c r="L438" s="246"/>
      <c r="M438" s="246"/>
      <c r="N438" s="246"/>
      <c r="O438" s="246"/>
      <c r="P438" s="246"/>
      <c r="Q438" s="246"/>
      <c r="R438" s="246"/>
      <c r="S438" s="246"/>
      <c r="T438" s="246"/>
      <c r="U438" s="246"/>
      <c r="V438" s="246"/>
      <c r="W438" s="246"/>
      <c r="X438" s="246"/>
      <c r="Y438" s="246"/>
      <c r="Z438" s="246"/>
      <c r="AA438" s="246"/>
      <c r="AB438" s="246"/>
      <c r="AC438" s="246"/>
      <c r="AD438" s="246"/>
      <c r="AE438" s="246"/>
      <c r="AF438" s="246"/>
      <c r="AG438" s="246"/>
      <c r="AH438" s="246"/>
      <c r="AI438" s="246"/>
      <c r="AJ438" s="246"/>
      <c r="AK438" s="246"/>
      <c r="AL438" s="246"/>
      <c r="AM438" s="246"/>
      <c r="AN438" s="246"/>
      <c r="AO438" s="246"/>
      <c r="AP438" s="246"/>
      <c r="AQ438" s="246"/>
      <c r="AR438" s="246"/>
      <c r="AS438" s="246"/>
      <c r="AT438" s="246"/>
      <c r="AU438" s="246"/>
      <c r="AV438" s="246"/>
    </row>
    <row r="439" spans="1:48" s="247" customFormat="1" ht="13.5" customHeight="1">
      <c r="A439" s="154"/>
      <c r="B439" s="183"/>
      <c r="C439" s="226"/>
      <c r="D439" s="136"/>
      <c r="E439" s="147"/>
      <c r="F439" s="246"/>
      <c r="G439" s="246"/>
      <c r="H439" s="246"/>
      <c r="I439" s="246"/>
      <c r="J439" s="246"/>
      <c r="K439" s="246"/>
      <c r="L439" s="246"/>
      <c r="M439" s="246"/>
      <c r="N439" s="246"/>
      <c r="O439" s="246"/>
      <c r="P439" s="246"/>
      <c r="Q439" s="246"/>
      <c r="R439" s="246"/>
      <c r="S439" s="246"/>
      <c r="T439" s="246"/>
      <c r="U439" s="246"/>
      <c r="V439" s="246"/>
      <c r="W439" s="246"/>
      <c r="X439" s="246"/>
      <c r="Y439" s="246"/>
      <c r="Z439" s="246"/>
      <c r="AA439" s="246"/>
      <c r="AB439" s="246"/>
      <c r="AC439" s="246"/>
      <c r="AD439" s="246"/>
      <c r="AE439" s="246"/>
      <c r="AF439" s="246"/>
      <c r="AG439" s="246"/>
      <c r="AH439" s="246"/>
      <c r="AI439" s="246"/>
      <c r="AJ439" s="246"/>
      <c r="AK439" s="246"/>
      <c r="AL439" s="246"/>
      <c r="AM439" s="246"/>
      <c r="AN439" s="246"/>
      <c r="AO439" s="246"/>
      <c r="AP439" s="246"/>
      <c r="AQ439" s="246"/>
      <c r="AR439" s="246"/>
      <c r="AS439" s="246"/>
      <c r="AT439" s="246"/>
      <c r="AU439" s="246"/>
      <c r="AV439" s="246"/>
    </row>
    <row r="440" spans="1:48" ht="24.75" customHeight="1">
      <c r="B440" s="183"/>
      <c r="C440" s="226"/>
    </row>
    <row r="441" spans="1:48" s="247" customFormat="1" ht="13.5" customHeight="1">
      <c r="A441" s="154"/>
      <c r="B441" s="183"/>
      <c r="C441" s="226"/>
      <c r="D441" s="136"/>
      <c r="E441" s="136"/>
      <c r="F441" s="246"/>
      <c r="G441" s="246"/>
      <c r="H441" s="246"/>
      <c r="I441" s="246"/>
      <c r="J441" s="246"/>
      <c r="K441" s="246"/>
      <c r="L441" s="246"/>
      <c r="M441" s="246"/>
      <c r="N441" s="246"/>
      <c r="O441" s="246"/>
      <c r="P441" s="246"/>
      <c r="Q441" s="246"/>
      <c r="R441" s="246"/>
      <c r="S441" s="246"/>
      <c r="T441" s="246"/>
      <c r="U441" s="246"/>
      <c r="V441" s="246"/>
      <c r="W441" s="246"/>
      <c r="X441" s="246"/>
      <c r="Y441" s="246"/>
      <c r="Z441" s="246"/>
      <c r="AA441" s="246"/>
      <c r="AB441" s="246"/>
      <c r="AC441" s="246"/>
      <c r="AD441" s="246"/>
      <c r="AE441" s="246"/>
      <c r="AF441" s="246"/>
      <c r="AG441" s="246"/>
      <c r="AH441" s="246"/>
      <c r="AI441" s="246"/>
      <c r="AJ441" s="246"/>
      <c r="AK441" s="246"/>
      <c r="AL441" s="246"/>
      <c r="AM441" s="246"/>
      <c r="AN441" s="246"/>
      <c r="AO441" s="246"/>
      <c r="AP441" s="246"/>
      <c r="AQ441" s="246"/>
      <c r="AR441" s="246"/>
      <c r="AS441" s="246"/>
      <c r="AT441" s="246"/>
      <c r="AU441" s="246"/>
      <c r="AV441" s="246"/>
    </row>
    <row r="442" spans="1:48" s="247" customFormat="1" ht="13.5" customHeight="1">
      <c r="A442" s="154"/>
      <c r="B442" s="183"/>
      <c r="C442" s="226"/>
      <c r="D442" s="136"/>
      <c r="E442" s="147"/>
      <c r="F442" s="246"/>
      <c r="G442" s="246"/>
      <c r="H442" s="246"/>
      <c r="I442" s="246"/>
      <c r="J442" s="246"/>
      <c r="K442" s="246"/>
      <c r="L442" s="246"/>
      <c r="M442" s="246"/>
      <c r="N442" s="246"/>
      <c r="O442" s="246"/>
      <c r="P442" s="246"/>
      <c r="Q442" s="246"/>
      <c r="R442" s="246"/>
      <c r="S442" s="246"/>
      <c r="T442" s="246"/>
      <c r="U442" s="246"/>
      <c r="V442" s="246"/>
      <c r="W442" s="246"/>
      <c r="X442" s="246"/>
      <c r="Y442" s="246"/>
      <c r="Z442" s="246"/>
      <c r="AA442" s="246"/>
      <c r="AB442" s="246"/>
      <c r="AC442" s="246"/>
      <c r="AD442" s="246"/>
      <c r="AE442" s="246"/>
      <c r="AF442" s="246"/>
      <c r="AG442" s="246"/>
      <c r="AH442" s="246"/>
      <c r="AI442" s="246"/>
      <c r="AJ442" s="246"/>
      <c r="AK442" s="246"/>
      <c r="AL442" s="246"/>
      <c r="AM442" s="246"/>
      <c r="AN442" s="246"/>
      <c r="AO442" s="246"/>
      <c r="AP442" s="246"/>
      <c r="AQ442" s="246"/>
      <c r="AR442" s="246"/>
      <c r="AS442" s="246"/>
      <c r="AT442" s="246"/>
      <c r="AU442" s="246"/>
      <c r="AV442" s="246"/>
    </row>
    <row r="443" spans="1:48" s="247" customFormat="1" ht="38.25" customHeight="1">
      <c r="A443" s="154"/>
      <c r="B443" s="183"/>
      <c r="C443" s="226"/>
      <c r="D443" s="136"/>
      <c r="E443" s="136"/>
      <c r="F443" s="246"/>
      <c r="G443" s="246"/>
      <c r="H443" s="246"/>
      <c r="I443" s="246"/>
      <c r="J443" s="246"/>
      <c r="K443" s="246"/>
      <c r="L443" s="246"/>
      <c r="M443" s="246"/>
      <c r="N443" s="246"/>
      <c r="O443" s="246"/>
      <c r="P443" s="246"/>
      <c r="Q443" s="246"/>
      <c r="R443" s="246"/>
      <c r="S443" s="246"/>
      <c r="T443" s="246"/>
      <c r="U443" s="246"/>
      <c r="V443" s="246"/>
      <c r="W443" s="246"/>
      <c r="X443" s="246"/>
      <c r="Y443" s="246"/>
      <c r="Z443" s="246"/>
      <c r="AA443" s="246"/>
      <c r="AB443" s="246"/>
      <c r="AC443" s="246"/>
      <c r="AD443" s="246"/>
      <c r="AE443" s="246"/>
      <c r="AF443" s="246"/>
      <c r="AG443" s="246"/>
      <c r="AH443" s="246"/>
      <c r="AI443" s="246"/>
      <c r="AJ443" s="246"/>
      <c r="AK443" s="246"/>
      <c r="AL443" s="246"/>
      <c r="AM443" s="246"/>
      <c r="AN443" s="246"/>
      <c r="AO443" s="246"/>
      <c r="AP443" s="246"/>
      <c r="AQ443" s="246"/>
      <c r="AR443" s="246"/>
      <c r="AS443" s="246"/>
      <c r="AT443" s="246"/>
      <c r="AU443" s="246"/>
      <c r="AV443" s="246"/>
    </row>
    <row r="444" spans="1:48" s="247" customFormat="1" ht="13.5" customHeight="1">
      <c r="A444" s="154"/>
      <c r="B444" s="183"/>
      <c r="C444" s="226"/>
      <c r="D444" s="136"/>
      <c r="E444" s="136"/>
      <c r="F444" s="246"/>
      <c r="G444" s="246"/>
      <c r="H444" s="246"/>
      <c r="I444" s="246"/>
      <c r="J444" s="246"/>
      <c r="K444" s="246"/>
      <c r="L444" s="246"/>
      <c r="M444" s="246"/>
      <c r="N444" s="246"/>
      <c r="O444" s="246"/>
      <c r="P444" s="246"/>
      <c r="Q444" s="246"/>
      <c r="R444" s="246"/>
      <c r="S444" s="246"/>
      <c r="T444" s="246"/>
      <c r="U444" s="246"/>
      <c r="V444" s="246"/>
      <c r="W444" s="246"/>
      <c r="X444" s="246"/>
      <c r="Y444" s="246"/>
      <c r="Z444" s="246"/>
      <c r="AA444" s="246"/>
      <c r="AB444" s="246"/>
      <c r="AC444" s="246"/>
      <c r="AD444" s="246"/>
      <c r="AE444" s="246"/>
      <c r="AF444" s="246"/>
      <c r="AG444" s="246"/>
      <c r="AH444" s="246"/>
      <c r="AI444" s="246"/>
      <c r="AJ444" s="246"/>
      <c r="AK444" s="246"/>
      <c r="AL444" s="246"/>
      <c r="AM444" s="246"/>
      <c r="AN444" s="246"/>
      <c r="AO444" s="246"/>
      <c r="AP444" s="246"/>
      <c r="AQ444" s="246"/>
      <c r="AR444" s="246"/>
      <c r="AS444" s="246"/>
      <c r="AT444" s="246"/>
      <c r="AU444" s="246"/>
      <c r="AV444" s="246"/>
    </row>
    <row r="445" spans="1:48" s="247" customFormat="1" ht="13.5" customHeight="1">
      <c r="A445" s="154"/>
      <c r="B445" s="183"/>
      <c r="C445" s="226"/>
      <c r="D445" s="136"/>
      <c r="E445" s="136"/>
      <c r="F445" s="246"/>
      <c r="G445" s="246"/>
      <c r="H445" s="246"/>
      <c r="I445" s="246"/>
      <c r="J445" s="246"/>
      <c r="K445" s="246"/>
      <c r="L445" s="246"/>
      <c r="M445" s="246"/>
      <c r="N445" s="246"/>
      <c r="O445" s="246"/>
      <c r="P445" s="246"/>
      <c r="Q445" s="246"/>
      <c r="R445" s="246"/>
      <c r="S445" s="246"/>
      <c r="T445" s="246"/>
      <c r="U445" s="246"/>
      <c r="V445" s="246"/>
      <c r="W445" s="246"/>
      <c r="X445" s="246"/>
      <c r="Y445" s="246"/>
      <c r="Z445" s="246"/>
      <c r="AA445" s="246"/>
      <c r="AB445" s="246"/>
      <c r="AC445" s="246"/>
      <c r="AD445" s="246"/>
      <c r="AE445" s="246"/>
      <c r="AF445" s="246"/>
      <c r="AG445" s="246"/>
      <c r="AH445" s="246"/>
      <c r="AI445" s="246"/>
      <c r="AJ445" s="246"/>
      <c r="AK445" s="246"/>
      <c r="AL445" s="246"/>
      <c r="AM445" s="246"/>
      <c r="AN445" s="246"/>
      <c r="AO445" s="246"/>
      <c r="AP445" s="246"/>
      <c r="AQ445" s="246"/>
      <c r="AR445" s="246"/>
      <c r="AS445" s="246"/>
      <c r="AT445" s="246"/>
      <c r="AU445" s="246"/>
      <c r="AV445" s="246"/>
    </row>
    <row r="446" spans="1:48" s="247" customFormat="1" ht="13.5" customHeight="1">
      <c r="A446" s="154"/>
      <c r="B446" s="183"/>
      <c r="C446" s="226"/>
      <c r="D446" s="136"/>
      <c r="E446" s="147"/>
      <c r="F446" s="246"/>
      <c r="G446" s="246"/>
      <c r="H446" s="246"/>
      <c r="I446" s="246"/>
      <c r="J446" s="246"/>
      <c r="K446" s="246"/>
      <c r="L446" s="246"/>
      <c r="M446" s="246"/>
      <c r="N446" s="246"/>
      <c r="O446" s="246"/>
      <c r="P446" s="246"/>
      <c r="Q446" s="246"/>
      <c r="R446" s="246"/>
      <c r="S446" s="246"/>
      <c r="T446" s="246"/>
      <c r="U446" s="246"/>
      <c r="V446" s="246"/>
      <c r="W446" s="246"/>
      <c r="X446" s="246"/>
      <c r="Y446" s="246"/>
      <c r="Z446" s="246"/>
      <c r="AA446" s="246"/>
      <c r="AB446" s="246"/>
      <c r="AC446" s="246"/>
      <c r="AD446" s="246"/>
      <c r="AE446" s="246"/>
      <c r="AF446" s="246"/>
      <c r="AG446" s="246"/>
      <c r="AH446" s="246"/>
      <c r="AI446" s="246"/>
      <c r="AJ446" s="246"/>
      <c r="AK446" s="246"/>
      <c r="AL446" s="246"/>
      <c r="AM446" s="246"/>
      <c r="AN446" s="246"/>
      <c r="AO446" s="246"/>
      <c r="AP446" s="246"/>
      <c r="AQ446" s="246"/>
      <c r="AR446" s="246"/>
      <c r="AS446" s="246"/>
      <c r="AT446" s="246"/>
      <c r="AU446" s="246"/>
      <c r="AV446" s="246"/>
    </row>
    <row r="447" spans="1:48" ht="26.25" customHeight="1">
      <c r="B447" s="183"/>
      <c r="C447" s="226"/>
    </row>
    <row r="448" spans="1:48" s="247" customFormat="1" ht="13.5" customHeight="1">
      <c r="A448" s="154"/>
      <c r="B448" s="183"/>
      <c r="C448" s="226"/>
      <c r="D448" s="136"/>
      <c r="E448" s="136"/>
      <c r="F448" s="246"/>
      <c r="G448" s="246"/>
      <c r="H448" s="246"/>
      <c r="I448" s="246"/>
      <c r="J448" s="246"/>
      <c r="K448" s="246"/>
      <c r="L448" s="246"/>
      <c r="M448" s="246"/>
      <c r="N448" s="246"/>
      <c r="O448" s="246"/>
      <c r="P448" s="246"/>
      <c r="Q448" s="246"/>
      <c r="R448" s="246"/>
      <c r="S448" s="246"/>
      <c r="T448" s="246"/>
      <c r="U448" s="246"/>
      <c r="V448" s="246"/>
      <c r="W448" s="246"/>
      <c r="X448" s="246"/>
      <c r="Y448" s="246"/>
      <c r="Z448" s="246"/>
      <c r="AA448" s="246"/>
      <c r="AB448" s="246"/>
      <c r="AC448" s="246"/>
      <c r="AD448" s="246"/>
      <c r="AE448" s="246"/>
      <c r="AF448" s="246"/>
      <c r="AG448" s="246"/>
      <c r="AH448" s="246"/>
      <c r="AI448" s="246"/>
      <c r="AJ448" s="246"/>
      <c r="AK448" s="246"/>
      <c r="AL448" s="246"/>
      <c r="AM448" s="246"/>
      <c r="AN448" s="246"/>
      <c r="AO448" s="246"/>
      <c r="AP448" s="246"/>
      <c r="AQ448" s="246"/>
      <c r="AR448" s="246"/>
      <c r="AS448" s="246"/>
      <c r="AT448" s="246"/>
      <c r="AU448" s="246"/>
      <c r="AV448" s="246"/>
    </row>
    <row r="449" spans="1:48" s="247" customFormat="1" ht="18.75" customHeight="1">
      <c r="A449" s="154"/>
      <c r="B449" s="183"/>
      <c r="C449" s="226"/>
      <c r="D449" s="136"/>
      <c r="E449" s="147"/>
      <c r="F449" s="246"/>
      <c r="G449" s="246"/>
      <c r="H449" s="246"/>
      <c r="I449" s="246"/>
      <c r="J449" s="246"/>
      <c r="K449" s="246"/>
      <c r="L449" s="246"/>
      <c r="M449" s="246"/>
      <c r="N449" s="246"/>
      <c r="O449" s="246"/>
      <c r="P449" s="246"/>
      <c r="Q449" s="246"/>
      <c r="R449" s="246"/>
      <c r="S449" s="246"/>
      <c r="T449" s="246"/>
      <c r="U449" s="246"/>
      <c r="V449" s="246"/>
      <c r="W449" s="246"/>
      <c r="X449" s="246"/>
      <c r="Y449" s="246"/>
      <c r="Z449" s="246"/>
      <c r="AA449" s="246"/>
      <c r="AB449" s="246"/>
      <c r="AC449" s="246"/>
      <c r="AD449" s="246"/>
      <c r="AE449" s="246"/>
      <c r="AF449" s="246"/>
      <c r="AG449" s="246"/>
      <c r="AH449" s="246"/>
      <c r="AI449" s="246"/>
      <c r="AJ449" s="246"/>
      <c r="AK449" s="246"/>
      <c r="AL449" s="246"/>
      <c r="AM449" s="246"/>
      <c r="AN449" s="246"/>
      <c r="AO449" s="246"/>
      <c r="AP449" s="246"/>
      <c r="AQ449" s="246"/>
      <c r="AR449" s="246"/>
      <c r="AS449" s="246"/>
      <c r="AT449" s="246"/>
      <c r="AU449" s="246"/>
      <c r="AV449" s="246"/>
    </row>
    <row r="450" spans="1:48" ht="39.75" customHeight="1">
      <c r="B450" s="183"/>
      <c r="C450" s="226"/>
    </row>
    <row r="451" spans="1:48" s="247" customFormat="1" ht="13.5" customHeight="1">
      <c r="A451" s="154"/>
      <c r="B451" s="183"/>
      <c r="C451" s="226"/>
      <c r="D451" s="136"/>
      <c r="E451" s="136"/>
      <c r="F451" s="246"/>
      <c r="G451" s="246"/>
      <c r="H451" s="246"/>
      <c r="I451" s="246"/>
      <c r="J451" s="246"/>
      <c r="K451" s="246"/>
      <c r="L451" s="246"/>
      <c r="M451" s="246"/>
      <c r="N451" s="246"/>
      <c r="O451" s="246"/>
      <c r="P451" s="246"/>
      <c r="Q451" s="246"/>
      <c r="R451" s="246"/>
      <c r="S451" s="246"/>
      <c r="T451" s="246"/>
      <c r="U451" s="246"/>
      <c r="V451" s="246"/>
      <c r="W451" s="246"/>
      <c r="X451" s="246"/>
      <c r="Y451" s="246"/>
      <c r="Z451" s="246"/>
      <c r="AA451" s="246"/>
      <c r="AB451" s="246"/>
      <c r="AC451" s="246"/>
      <c r="AD451" s="246"/>
      <c r="AE451" s="246"/>
      <c r="AF451" s="246"/>
      <c r="AG451" s="246"/>
      <c r="AH451" s="246"/>
      <c r="AI451" s="246"/>
      <c r="AJ451" s="246"/>
      <c r="AK451" s="246"/>
      <c r="AL451" s="246"/>
      <c r="AM451" s="246"/>
      <c r="AN451" s="246"/>
      <c r="AO451" s="246"/>
      <c r="AP451" s="246"/>
      <c r="AQ451" s="246"/>
      <c r="AR451" s="246"/>
      <c r="AS451" s="246"/>
      <c r="AT451" s="246"/>
      <c r="AU451" s="246"/>
      <c r="AV451" s="246"/>
    </row>
    <row r="452" spans="1:48" s="247" customFormat="1" ht="13.5" customHeight="1">
      <c r="A452" s="154"/>
      <c r="B452" s="183"/>
      <c r="C452" s="226"/>
      <c r="D452" s="136"/>
      <c r="E452" s="147"/>
      <c r="F452" s="246"/>
      <c r="G452" s="246"/>
      <c r="H452" s="246"/>
      <c r="I452" s="246"/>
      <c r="J452" s="246"/>
      <c r="K452" s="246"/>
      <c r="L452" s="246"/>
      <c r="M452" s="246"/>
      <c r="N452" s="246"/>
      <c r="O452" s="246"/>
      <c r="P452" s="246"/>
      <c r="Q452" s="246"/>
      <c r="R452" s="246"/>
      <c r="S452" s="246"/>
      <c r="T452" s="246"/>
      <c r="U452" s="246"/>
      <c r="V452" s="246"/>
      <c r="W452" s="246"/>
      <c r="X452" s="246"/>
      <c r="Y452" s="246"/>
      <c r="Z452" s="246"/>
      <c r="AA452" s="246"/>
      <c r="AB452" s="246"/>
      <c r="AC452" s="246"/>
      <c r="AD452" s="246"/>
      <c r="AE452" s="246"/>
      <c r="AF452" s="246"/>
      <c r="AG452" s="246"/>
      <c r="AH452" s="246"/>
      <c r="AI452" s="246"/>
      <c r="AJ452" s="246"/>
      <c r="AK452" s="246"/>
      <c r="AL452" s="246"/>
      <c r="AM452" s="246"/>
      <c r="AN452" s="246"/>
      <c r="AO452" s="246"/>
      <c r="AP452" s="246"/>
      <c r="AQ452" s="246"/>
      <c r="AR452" s="246"/>
      <c r="AS452" s="246"/>
      <c r="AT452" s="246"/>
      <c r="AU452" s="246"/>
      <c r="AV452" s="246"/>
    </row>
    <row r="453" spans="1:48" ht="39" customHeight="1">
      <c r="B453" s="183"/>
      <c r="C453" s="226"/>
    </row>
    <row r="454" spans="1:48" s="247" customFormat="1" ht="13.5" customHeight="1">
      <c r="A454" s="154"/>
      <c r="B454" s="183"/>
      <c r="C454" s="226"/>
      <c r="D454" s="136"/>
      <c r="E454" s="136"/>
      <c r="F454" s="246"/>
      <c r="G454" s="246"/>
      <c r="H454" s="246"/>
      <c r="I454" s="246"/>
      <c r="J454" s="246"/>
      <c r="K454" s="246"/>
      <c r="L454" s="246"/>
      <c r="M454" s="246"/>
      <c r="N454" s="246"/>
      <c r="O454" s="246"/>
      <c r="P454" s="246"/>
      <c r="Q454" s="246"/>
      <c r="R454" s="246"/>
      <c r="S454" s="246"/>
      <c r="T454" s="246"/>
      <c r="U454" s="246"/>
      <c r="V454" s="246"/>
      <c r="W454" s="246"/>
      <c r="X454" s="246"/>
      <c r="Y454" s="246"/>
      <c r="Z454" s="246"/>
      <c r="AA454" s="246"/>
      <c r="AB454" s="246"/>
      <c r="AC454" s="246"/>
      <c r="AD454" s="246"/>
      <c r="AE454" s="246"/>
      <c r="AF454" s="246"/>
      <c r="AG454" s="246"/>
      <c r="AH454" s="246"/>
      <c r="AI454" s="246"/>
      <c r="AJ454" s="246"/>
      <c r="AK454" s="246"/>
      <c r="AL454" s="246"/>
      <c r="AM454" s="246"/>
      <c r="AN454" s="246"/>
      <c r="AO454" s="246"/>
      <c r="AP454" s="246"/>
      <c r="AQ454" s="246"/>
      <c r="AR454" s="246"/>
      <c r="AS454" s="246"/>
      <c r="AT454" s="246"/>
      <c r="AU454" s="246"/>
      <c r="AV454" s="246"/>
    </row>
    <row r="455" spans="1:48" s="247" customFormat="1" ht="13.5" customHeight="1">
      <c r="A455" s="154"/>
      <c r="B455" s="183"/>
      <c r="C455" s="226"/>
      <c r="D455" s="136"/>
      <c r="E455" s="136"/>
      <c r="F455" s="246"/>
      <c r="G455" s="246"/>
      <c r="H455" s="246"/>
      <c r="I455" s="246"/>
      <c r="J455" s="246"/>
      <c r="K455" s="246"/>
      <c r="L455" s="246"/>
      <c r="M455" s="246"/>
      <c r="N455" s="246"/>
      <c r="O455" s="246"/>
      <c r="P455" s="246"/>
      <c r="Q455" s="246"/>
      <c r="R455" s="246"/>
      <c r="S455" s="246"/>
      <c r="T455" s="246"/>
      <c r="U455" s="246"/>
      <c r="V455" s="246"/>
      <c r="W455" s="246"/>
      <c r="X455" s="246"/>
      <c r="Y455" s="246"/>
      <c r="Z455" s="246"/>
      <c r="AA455" s="246"/>
      <c r="AB455" s="246"/>
      <c r="AC455" s="246"/>
      <c r="AD455" s="246"/>
      <c r="AE455" s="246"/>
      <c r="AF455" s="246"/>
      <c r="AG455" s="246"/>
      <c r="AH455" s="246"/>
      <c r="AI455" s="246"/>
      <c r="AJ455" s="246"/>
      <c r="AK455" s="246"/>
      <c r="AL455" s="246"/>
      <c r="AM455" s="246"/>
      <c r="AN455" s="246"/>
      <c r="AO455" s="246"/>
      <c r="AP455" s="246"/>
      <c r="AQ455" s="246"/>
      <c r="AR455" s="246"/>
      <c r="AS455" s="246"/>
      <c r="AT455" s="246"/>
      <c r="AU455" s="246"/>
      <c r="AV455" s="246"/>
    </row>
    <row r="456" spans="1:48" s="247" customFormat="1" ht="26.25" customHeight="1">
      <c r="A456" s="248"/>
      <c r="B456" s="135"/>
      <c r="C456" s="136"/>
      <c r="D456" s="136"/>
      <c r="E456" s="136"/>
      <c r="F456" s="246"/>
      <c r="G456" s="246"/>
      <c r="H456" s="246"/>
      <c r="I456" s="246"/>
      <c r="J456" s="246"/>
      <c r="K456" s="246"/>
      <c r="L456" s="246"/>
      <c r="M456" s="246"/>
      <c r="N456" s="246"/>
      <c r="O456" s="246"/>
      <c r="P456" s="246"/>
      <c r="Q456" s="246"/>
      <c r="R456" s="246"/>
      <c r="S456" s="246"/>
      <c r="T456" s="246"/>
      <c r="U456" s="246"/>
      <c r="V456" s="246"/>
      <c r="W456" s="246"/>
      <c r="X456" s="246"/>
      <c r="Y456" s="246"/>
      <c r="Z456" s="246"/>
      <c r="AA456" s="246"/>
      <c r="AB456" s="246"/>
      <c r="AC456" s="246"/>
      <c r="AD456" s="246"/>
      <c r="AE456" s="246"/>
      <c r="AF456" s="246"/>
      <c r="AG456" s="246"/>
      <c r="AH456" s="246"/>
      <c r="AI456" s="246"/>
      <c r="AJ456" s="246"/>
      <c r="AK456" s="246"/>
      <c r="AL456" s="246"/>
      <c r="AM456" s="246"/>
      <c r="AN456" s="246"/>
      <c r="AO456" s="246"/>
      <c r="AP456" s="246"/>
      <c r="AQ456" s="246"/>
      <c r="AR456" s="246"/>
      <c r="AS456" s="246"/>
      <c r="AT456" s="246"/>
      <c r="AU456" s="246"/>
      <c r="AV456" s="246"/>
    </row>
    <row r="457" spans="1:48" s="247" customFormat="1" ht="13.5" customHeight="1">
      <c r="A457" s="154"/>
      <c r="B457" s="135"/>
      <c r="C457" s="136"/>
      <c r="D457" s="136"/>
      <c r="E457" s="136"/>
      <c r="F457" s="246"/>
      <c r="G457" s="246"/>
      <c r="H457" s="246"/>
      <c r="I457" s="246"/>
      <c r="J457" s="246"/>
      <c r="K457" s="246"/>
      <c r="L457" s="246"/>
      <c r="M457" s="246"/>
      <c r="N457" s="246"/>
      <c r="O457" s="246"/>
      <c r="P457" s="246"/>
      <c r="Q457" s="246"/>
      <c r="R457" s="246"/>
      <c r="S457" s="246"/>
      <c r="T457" s="246"/>
      <c r="U457" s="246"/>
      <c r="V457" s="246"/>
      <c r="W457" s="246"/>
      <c r="X457" s="246"/>
      <c r="Y457" s="246"/>
      <c r="Z457" s="246"/>
      <c r="AA457" s="246"/>
      <c r="AB457" s="246"/>
      <c r="AC457" s="246"/>
      <c r="AD457" s="246"/>
      <c r="AE457" s="246"/>
      <c r="AF457" s="246"/>
      <c r="AG457" s="246"/>
      <c r="AH457" s="246"/>
      <c r="AI457" s="246"/>
      <c r="AJ457" s="246"/>
      <c r="AK457" s="246"/>
      <c r="AL457" s="246"/>
      <c r="AM457" s="246"/>
      <c r="AN457" s="246"/>
      <c r="AO457" s="246"/>
      <c r="AP457" s="246"/>
      <c r="AQ457" s="246"/>
      <c r="AR457" s="246"/>
      <c r="AS457" s="246"/>
      <c r="AT457" s="246"/>
      <c r="AU457" s="246"/>
      <c r="AV457" s="246"/>
    </row>
    <row r="458" spans="1:48" s="247" customFormat="1" ht="13.5" customHeight="1">
      <c r="A458" s="154"/>
      <c r="B458" s="183"/>
      <c r="C458" s="226"/>
      <c r="D458" s="136"/>
      <c r="E458" s="147"/>
      <c r="F458" s="246"/>
      <c r="G458" s="246"/>
      <c r="H458" s="246"/>
      <c r="I458" s="246"/>
      <c r="J458" s="246"/>
      <c r="K458" s="246"/>
      <c r="L458" s="246"/>
      <c r="M458" s="246"/>
      <c r="N458" s="246"/>
      <c r="O458" s="246"/>
      <c r="P458" s="246"/>
      <c r="Q458" s="246"/>
      <c r="R458" s="246"/>
      <c r="S458" s="246"/>
      <c r="T458" s="246"/>
      <c r="U458" s="246"/>
      <c r="V458" s="246"/>
      <c r="W458" s="246"/>
      <c r="X458" s="246"/>
      <c r="Y458" s="246"/>
      <c r="Z458" s="246"/>
      <c r="AA458" s="246"/>
      <c r="AB458" s="246"/>
      <c r="AC458" s="246"/>
      <c r="AD458" s="246"/>
      <c r="AE458" s="246"/>
      <c r="AF458" s="246"/>
      <c r="AG458" s="246"/>
      <c r="AH458" s="246"/>
      <c r="AI458" s="246"/>
      <c r="AJ458" s="246"/>
      <c r="AK458" s="246"/>
      <c r="AL458" s="246"/>
      <c r="AM458" s="246"/>
      <c r="AN458" s="246"/>
      <c r="AO458" s="246"/>
      <c r="AP458" s="246"/>
      <c r="AQ458" s="246"/>
      <c r="AR458" s="246"/>
      <c r="AS458" s="246"/>
      <c r="AT458" s="246"/>
      <c r="AU458" s="246"/>
      <c r="AV458" s="246"/>
    </row>
    <row r="459" spans="1:48" ht="13.5" customHeight="1">
      <c r="B459" s="237"/>
      <c r="C459" s="226"/>
      <c r="E459" s="147"/>
      <c r="G459" s="137" t="s">
        <v>298</v>
      </c>
    </row>
    <row r="460" spans="1:48" ht="13.5" customHeight="1">
      <c r="B460" s="237"/>
      <c r="C460" s="226"/>
    </row>
    <row r="461" spans="1:48" ht="13.5" customHeight="1">
      <c r="E461" s="147"/>
    </row>
    <row r="462" spans="1:48" ht="13.5" customHeight="1">
      <c r="B462" s="237"/>
      <c r="C462" s="226"/>
      <c r="E462" s="147"/>
    </row>
    <row r="463" spans="1:48" ht="13.5" customHeight="1">
      <c r="B463" s="237"/>
      <c r="C463" s="226"/>
      <c r="E463" s="147"/>
    </row>
    <row r="464" spans="1:48" ht="13.5" customHeight="1">
      <c r="B464" s="237"/>
      <c r="C464" s="226"/>
      <c r="E464" s="147"/>
    </row>
    <row r="465" spans="1:48" ht="13.5" customHeight="1">
      <c r="A465" s="248"/>
      <c r="B465" s="249"/>
      <c r="C465" s="226"/>
      <c r="E465" s="147"/>
    </row>
    <row r="466" spans="1:48" ht="13.5" customHeight="1">
      <c r="A466" s="248"/>
      <c r="B466" s="249"/>
      <c r="C466" s="226"/>
      <c r="E466" s="147"/>
    </row>
    <row r="467" spans="1:48" ht="13.5" customHeight="1">
      <c r="B467" s="237"/>
      <c r="C467" s="226"/>
      <c r="E467" s="147"/>
    </row>
    <row r="468" spans="1:48" ht="13.5" customHeight="1">
      <c r="B468" s="237"/>
      <c r="C468" s="226"/>
    </row>
    <row r="469" spans="1:48" ht="40.5" customHeight="1">
      <c r="A469" s="187"/>
    </row>
    <row r="470" spans="1:48" ht="13.5" customHeight="1">
      <c r="C470" s="244"/>
    </row>
    <row r="471" spans="1:48" ht="13.5" customHeight="1"/>
    <row r="472" spans="1:48" ht="13.5" customHeight="1">
      <c r="E472" s="250"/>
    </row>
    <row r="473" spans="1:48" s="252" customFormat="1" ht="13.5" customHeight="1">
      <c r="A473" s="248"/>
      <c r="B473" s="237"/>
      <c r="C473" s="226"/>
      <c r="D473" s="136"/>
      <c r="E473" s="250"/>
      <c r="F473" s="251"/>
      <c r="G473" s="251"/>
      <c r="H473" s="251"/>
      <c r="I473" s="251"/>
      <c r="J473" s="251"/>
      <c r="K473" s="251"/>
      <c r="L473" s="251"/>
      <c r="M473" s="251"/>
      <c r="N473" s="251"/>
      <c r="O473" s="251"/>
      <c r="P473" s="251"/>
      <c r="Q473" s="251"/>
      <c r="R473" s="251"/>
      <c r="S473" s="251"/>
      <c r="T473" s="251"/>
      <c r="U473" s="251"/>
      <c r="V473" s="251"/>
      <c r="W473" s="251"/>
      <c r="X473" s="251"/>
      <c r="Y473" s="251"/>
      <c r="Z473" s="251"/>
      <c r="AA473" s="251"/>
      <c r="AB473" s="251"/>
      <c r="AC473" s="251"/>
      <c r="AD473" s="251"/>
      <c r="AE473" s="251"/>
      <c r="AF473" s="251"/>
      <c r="AG473" s="251"/>
      <c r="AH473" s="251"/>
      <c r="AI473" s="251"/>
      <c r="AJ473" s="251"/>
      <c r="AK473" s="251"/>
      <c r="AL473" s="251"/>
      <c r="AM473" s="251"/>
      <c r="AN473" s="251"/>
      <c r="AO473" s="251"/>
      <c r="AP473" s="251"/>
      <c r="AQ473" s="251"/>
      <c r="AR473" s="251"/>
      <c r="AS473" s="251"/>
      <c r="AT473" s="251"/>
      <c r="AU473" s="251"/>
      <c r="AV473" s="251"/>
    </row>
    <row r="474" spans="1:48" s="252" customFormat="1" ht="13.5" customHeight="1">
      <c r="A474" s="248"/>
      <c r="B474" s="237"/>
      <c r="C474" s="226"/>
      <c r="D474" s="136"/>
      <c r="E474" s="147"/>
      <c r="F474" s="251"/>
      <c r="G474" s="251"/>
      <c r="H474" s="251"/>
      <c r="I474" s="251"/>
      <c r="J474" s="251"/>
      <c r="K474" s="251"/>
      <c r="L474" s="251"/>
      <c r="M474" s="251"/>
      <c r="N474" s="251"/>
      <c r="O474" s="251"/>
      <c r="P474" s="251"/>
      <c r="Q474" s="251"/>
      <c r="R474" s="251"/>
      <c r="S474" s="251"/>
      <c r="T474" s="251"/>
      <c r="U474" s="251"/>
      <c r="V474" s="251"/>
      <c r="W474" s="251"/>
      <c r="X474" s="251"/>
      <c r="Y474" s="251"/>
      <c r="Z474" s="251"/>
      <c r="AA474" s="251"/>
      <c r="AB474" s="251"/>
      <c r="AC474" s="251"/>
      <c r="AD474" s="251"/>
      <c r="AE474" s="251"/>
      <c r="AF474" s="251"/>
      <c r="AG474" s="251"/>
      <c r="AH474" s="251"/>
      <c r="AI474" s="251"/>
      <c r="AJ474" s="251"/>
      <c r="AK474" s="251"/>
      <c r="AL474" s="251"/>
      <c r="AM474" s="251"/>
      <c r="AN474" s="251"/>
      <c r="AO474" s="251"/>
      <c r="AP474" s="251"/>
      <c r="AQ474" s="251"/>
      <c r="AR474" s="251"/>
      <c r="AS474" s="251"/>
      <c r="AT474" s="251"/>
      <c r="AU474" s="251"/>
      <c r="AV474" s="251"/>
    </row>
    <row r="475" spans="1:48" ht="13.5" customHeight="1">
      <c r="B475" s="237"/>
      <c r="C475" s="226"/>
      <c r="E475" s="147"/>
      <c r="G475" s="137" t="s">
        <v>298</v>
      </c>
    </row>
    <row r="476" spans="1:48" ht="13.5" customHeight="1">
      <c r="B476" s="237"/>
      <c r="C476" s="226"/>
      <c r="E476" s="147"/>
    </row>
    <row r="477" spans="1:48" ht="13.5" customHeight="1">
      <c r="B477" s="237"/>
      <c r="C477" s="226"/>
      <c r="E477" s="147"/>
    </row>
    <row r="478" spans="1:48" ht="13.5" customHeight="1">
      <c r="B478" s="237"/>
      <c r="C478" s="226"/>
      <c r="E478" s="147"/>
    </row>
    <row r="479" spans="1:48" ht="13.5" customHeight="1">
      <c r="A479" s="248"/>
      <c r="B479" s="249"/>
      <c r="C479" s="226"/>
      <c r="E479" s="147"/>
    </row>
    <row r="480" spans="1:48" ht="13.5" customHeight="1">
      <c r="A480" s="248"/>
      <c r="B480" s="237"/>
      <c r="C480" s="226"/>
      <c r="E480" s="147"/>
    </row>
    <row r="481" spans="1:48" ht="13.5" customHeight="1">
      <c r="A481" s="248"/>
      <c r="B481" s="237"/>
      <c r="C481" s="226"/>
      <c r="E481" s="147"/>
    </row>
    <row r="482" spans="1:48" ht="13.5" customHeight="1">
      <c r="A482" s="248"/>
      <c r="B482" s="237"/>
      <c r="C482" s="226"/>
    </row>
    <row r="483" spans="1:48" s="247" customFormat="1" ht="25.5" customHeight="1">
      <c r="A483" s="248"/>
      <c r="B483" s="183"/>
      <c r="C483" s="226"/>
      <c r="D483" s="136"/>
      <c r="E483" s="136"/>
      <c r="F483" s="246"/>
      <c r="G483" s="246"/>
      <c r="H483" s="246"/>
      <c r="I483" s="246"/>
      <c r="J483" s="246"/>
      <c r="K483" s="246"/>
      <c r="L483" s="246"/>
      <c r="M483" s="246"/>
      <c r="N483" s="246"/>
      <c r="O483" s="246"/>
      <c r="P483" s="246"/>
      <c r="Q483" s="246"/>
      <c r="R483" s="246"/>
      <c r="S483" s="246"/>
      <c r="T483" s="246"/>
      <c r="U483" s="246"/>
      <c r="V483" s="246"/>
      <c r="W483" s="246"/>
      <c r="X483" s="246"/>
      <c r="Y483" s="246"/>
      <c r="Z483" s="246"/>
      <c r="AA483" s="246"/>
      <c r="AB483" s="246"/>
      <c r="AC483" s="246"/>
      <c r="AD483" s="246"/>
      <c r="AE483" s="246"/>
      <c r="AF483" s="246"/>
      <c r="AG483" s="246"/>
      <c r="AH483" s="246"/>
      <c r="AI483" s="246"/>
      <c r="AJ483" s="246"/>
      <c r="AK483" s="246"/>
      <c r="AL483" s="246"/>
      <c r="AM483" s="246"/>
      <c r="AN483" s="246"/>
      <c r="AO483" s="246"/>
      <c r="AP483" s="246"/>
      <c r="AQ483" s="246"/>
      <c r="AR483" s="246"/>
      <c r="AS483" s="246"/>
      <c r="AT483" s="246"/>
      <c r="AU483" s="246"/>
      <c r="AV483" s="246"/>
    </row>
    <row r="484" spans="1:48" s="247" customFormat="1" ht="13.5" customHeight="1">
      <c r="A484" s="248"/>
      <c r="B484" s="183"/>
      <c r="C484" s="226"/>
      <c r="D484" s="136"/>
      <c r="E484" s="136"/>
      <c r="F484" s="246"/>
      <c r="G484" s="246"/>
      <c r="H484" s="246"/>
      <c r="I484" s="246"/>
      <c r="J484" s="246"/>
      <c r="K484" s="246"/>
      <c r="L484" s="246"/>
      <c r="M484" s="246"/>
      <c r="N484" s="246"/>
      <c r="O484" s="246"/>
      <c r="P484" s="246"/>
      <c r="Q484" s="246"/>
      <c r="R484" s="246"/>
      <c r="S484" s="246"/>
      <c r="T484" s="246"/>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row>
    <row r="485" spans="1:48" s="247" customFormat="1" ht="13.5" customHeight="1">
      <c r="A485" s="248"/>
      <c r="B485" s="183"/>
      <c r="C485" s="226"/>
      <c r="D485" s="136"/>
      <c r="E485" s="136"/>
      <c r="F485" s="246"/>
      <c r="G485" s="246"/>
      <c r="H485" s="246"/>
      <c r="I485" s="246"/>
      <c r="J485" s="246"/>
      <c r="K485" s="246"/>
      <c r="L485" s="246"/>
      <c r="M485" s="246"/>
      <c r="N485" s="246"/>
      <c r="O485" s="246"/>
      <c r="P485" s="246"/>
      <c r="Q485" s="246"/>
      <c r="R485" s="246"/>
      <c r="S485" s="246"/>
      <c r="T485" s="246"/>
      <c r="U485" s="246"/>
      <c r="V485" s="246"/>
      <c r="W485" s="246"/>
      <c r="X485" s="246"/>
      <c r="Y485" s="246"/>
      <c r="Z485" s="246"/>
      <c r="AA485" s="246"/>
      <c r="AB485" s="246"/>
      <c r="AC485" s="246"/>
      <c r="AD485" s="246"/>
      <c r="AE485" s="246"/>
      <c r="AF485" s="246"/>
      <c r="AG485" s="246"/>
      <c r="AH485" s="246"/>
      <c r="AI485" s="246"/>
      <c r="AJ485" s="246"/>
      <c r="AK485" s="246"/>
      <c r="AL485" s="246"/>
      <c r="AM485" s="246"/>
      <c r="AN485" s="246"/>
      <c r="AO485" s="246"/>
      <c r="AP485" s="246"/>
      <c r="AQ485" s="246"/>
      <c r="AR485" s="246"/>
      <c r="AS485" s="246"/>
      <c r="AT485" s="246"/>
      <c r="AU485" s="246"/>
      <c r="AV485" s="246"/>
    </row>
    <row r="486" spans="1:48" s="247" customFormat="1" ht="26.25" customHeight="1">
      <c r="A486" s="248"/>
      <c r="B486" s="183"/>
      <c r="C486" s="226"/>
      <c r="D486" s="136"/>
      <c r="E486" s="136"/>
      <c r="F486" s="246"/>
      <c r="G486" s="246"/>
      <c r="H486" s="246"/>
      <c r="I486" s="246"/>
      <c r="J486" s="246"/>
      <c r="K486" s="246"/>
      <c r="L486" s="246"/>
      <c r="M486" s="246"/>
      <c r="N486" s="246"/>
      <c r="O486" s="246"/>
      <c r="P486" s="246"/>
      <c r="Q486" s="246"/>
      <c r="R486" s="246"/>
      <c r="S486" s="246"/>
      <c r="T486" s="246"/>
      <c r="U486" s="246"/>
      <c r="V486" s="246"/>
      <c r="W486" s="246"/>
      <c r="X486" s="246"/>
      <c r="Y486" s="246"/>
      <c r="Z486" s="246"/>
      <c r="AA486" s="246"/>
      <c r="AB486" s="246"/>
      <c r="AC486" s="246"/>
      <c r="AD486" s="246"/>
      <c r="AE486" s="246"/>
      <c r="AF486" s="246"/>
      <c r="AG486" s="246"/>
      <c r="AH486" s="246"/>
      <c r="AI486" s="246"/>
      <c r="AJ486" s="246"/>
      <c r="AK486" s="246"/>
      <c r="AL486" s="246"/>
      <c r="AM486" s="246"/>
      <c r="AN486" s="246"/>
      <c r="AO486" s="246"/>
      <c r="AP486" s="246"/>
      <c r="AQ486" s="246"/>
      <c r="AR486" s="246"/>
      <c r="AS486" s="246"/>
      <c r="AT486" s="246"/>
      <c r="AU486" s="246"/>
      <c r="AV486" s="246"/>
    </row>
    <row r="487" spans="1:48" s="247" customFormat="1" ht="13.5" customHeight="1">
      <c r="A487" s="248"/>
      <c r="B487" s="183"/>
      <c r="C487" s="226"/>
      <c r="D487" s="136"/>
      <c r="E487" s="136"/>
      <c r="F487" s="246"/>
      <c r="G487" s="246"/>
      <c r="H487" s="246"/>
      <c r="I487" s="246"/>
      <c r="J487" s="246"/>
      <c r="K487" s="246"/>
      <c r="L487" s="246"/>
      <c r="M487" s="246"/>
      <c r="N487" s="246"/>
      <c r="O487" s="246"/>
      <c r="P487" s="246"/>
      <c r="Q487" s="246"/>
      <c r="R487" s="246"/>
      <c r="S487" s="246"/>
      <c r="T487" s="246"/>
      <c r="U487" s="246"/>
      <c r="V487" s="246"/>
      <c r="W487" s="246"/>
      <c r="X487" s="246"/>
      <c r="Y487" s="246"/>
      <c r="Z487" s="246"/>
      <c r="AA487" s="246"/>
      <c r="AB487" s="246"/>
      <c r="AC487" s="246"/>
      <c r="AD487" s="246"/>
      <c r="AE487" s="246"/>
      <c r="AF487" s="246"/>
      <c r="AG487" s="246"/>
      <c r="AH487" s="246"/>
      <c r="AI487" s="246"/>
      <c r="AJ487" s="246"/>
      <c r="AK487" s="246"/>
      <c r="AL487" s="246"/>
      <c r="AM487" s="246"/>
      <c r="AN487" s="246"/>
      <c r="AO487" s="246"/>
      <c r="AP487" s="246"/>
      <c r="AQ487" s="246"/>
      <c r="AR487" s="246"/>
      <c r="AS487" s="246"/>
      <c r="AT487" s="246"/>
      <c r="AU487" s="246"/>
      <c r="AV487" s="246"/>
    </row>
    <row r="488" spans="1:48" s="247" customFormat="1" ht="13.5" customHeight="1">
      <c r="A488" s="248"/>
      <c r="B488" s="183"/>
      <c r="C488" s="226"/>
      <c r="D488" s="136"/>
      <c r="E488" s="136"/>
      <c r="F488" s="246"/>
      <c r="G488" s="246"/>
      <c r="H488" s="246"/>
      <c r="I488" s="246"/>
      <c r="J488" s="246"/>
      <c r="K488" s="246"/>
      <c r="L488" s="246"/>
      <c r="M488" s="246"/>
      <c r="N488" s="246"/>
      <c r="O488" s="246"/>
      <c r="P488" s="246"/>
      <c r="Q488" s="246"/>
      <c r="R488" s="246"/>
      <c r="S488" s="246"/>
      <c r="T488" s="246"/>
      <c r="U488" s="246"/>
      <c r="V488" s="246"/>
      <c r="W488" s="246"/>
      <c r="X488" s="246"/>
      <c r="Y488" s="246"/>
      <c r="Z488" s="246"/>
      <c r="AA488" s="246"/>
      <c r="AB488" s="246"/>
      <c r="AC488" s="246"/>
      <c r="AD488" s="246"/>
      <c r="AE488" s="246"/>
      <c r="AF488" s="246"/>
      <c r="AG488" s="246"/>
      <c r="AH488" s="246"/>
      <c r="AI488" s="246"/>
      <c r="AJ488" s="246"/>
      <c r="AK488" s="246"/>
      <c r="AL488" s="246"/>
      <c r="AM488" s="246"/>
      <c r="AN488" s="246"/>
      <c r="AO488" s="246"/>
      <c r="AP488" s="246"/>
      <c r="AQ488" s="246"/>
      <c r="AR488" s="246"/>
      <c r="AS488" s="246"/>
      <c r="AT488" s="246"/>
      <c r="AU488" s="246"/>
      <c r="AV488" s="246"/>
    </row>
    <row r="489" spans="1:48" ht="39" customHeight="1">
      <c r="A489" s="187"/>
      <c r="B489" s="183"/>
      <c r="C489" s="226"/>
    </row>
    <row r="490" spans="1:48" ht="13.5" customHeight="1">
      <c r="B490" s="183"/>
      <c r="C490" s="226"/>
    </row>
    <row r="491" spans="1:48" ht="13.5" customHeight="1">
      <c r="B491" s="183"/>
      <c r="C491" s="226"/>
    </row>
    <row r="492" spans="1:48" ht="39" customHeight="1">
      <c r="A492" s="187"/>
      <c r="B492" s="183"/>
      <c r="C492" s="226"/>
    </row>
    <row r="493" spans="1:48" ht="13.5" customHeight="1">
      <c r="B493" s="183"/>
      <c r="C493" s="226"/>
    </row>
    <row r="494" spans="1:48" ht="13.5" customHeight="1">
      <c r="B494" s="183"/>
      <c r="C494" s="226"/>
      <c r="E494" s="147"/>
    </row>
    <row r="495" spans="1:48" ht="13.5" customHeight="1">
      <c r="B495" s="237"/>
      <c r="C495" s="226"/>
      <c r="E495" s="147"/>
      <c r="G495" s="137" t="s">
        <v>298</v>
      </c>
    </row>
    <row r="496" spans="1:48" ht="13.5" customHeight="1">
      <c r="B496" s="237"/>
      <c r="C496" s="226"/>
      <c r="E496" s="147"/>
    </row>
    <row r="497" spans="2:7" ht="13.5" customHeight="1">
      <c r="B497" s="237"/>
      <c r="C497" s="226"/>
      <c r="E497" s="147"/>
    </row>
    <row r="498" spans="2:7" ht="13.5" customHeight="1">
      <c r="B498" s="237"/>
      <c r="C498" s="226"/>
      <c r="E498" s="147"/>
    </row>
    <row r="499" spans="2:7" ht="51" customHeight="1">
      <c r="B499" s="183"/>
      <c r="C499" s="226"/>
    </row>
    <row r="500" spans="2:7" ht="13.5" customHeight="1">
      <c r="B500" s="183"/>
      <c r="C500" s="226"/>
    </row>
    <row r="501" spans="2:7" ht="13.5" customHeight="1">
      <c r="B501" s="183"/>
      <c r="C501" s="226"/>
      <c r="E501" s="147"/>
    </row>
    <row r="502" spans="2:7" ht="27" customHeight="1">
      <c r="B502" s="183"/>
      <c r="C502" s="226"/>
    </row>
    <row r="503" spans="2:7" ht="13.5" customHeight="1">
      <c r="B503" s="183"/>
      <c r="C503" s="226"/>
    </row>
    <row r="504" spans="2:7" ht="13.5" customHeight="1">
      <c r="B504" s="183"/>
      <c r="C504" s="226"/>
    </row>
    <row r="505" spans="2:7" ht="13.5" customHeight="1">
      <c r="B505" s="183"/>
      <c r="C505" s="226"/>
      <c r="E505" s="147"/>
    </row>
    <row r="506" spans="2:7" ht="12.3">
      <c r="B506" s="183"/>
      <c r="C506" s="226"/>
    </row>
    <row r="507" spans="2:7" ht="13.5" customHeight="1">
      <c r="B507" s="183"/>
      <c r="C507" s="226"/>
    </row>
    <row r="508" spans="2:7" ht="13.5" customHeight="1">
      <c r="B508" s="183"/>
      <c r="C508" s="226"/>
    </row>
    <row r="509" spans="2:7" ht="27" customHeight="1">
      <c r="B509" s="183"/>
      <c r="C509" s="226"/>
    </row>
    <row r="510" spans="2:7" ht="13.5" customHeight="1">
      <c r="B510" s="183"/>
      <c r="C510" s="226"/>
      <c r="E510" s="147"/>
    </row>
    <row r="511" spans="2:7" ht="13.5" customHeight="1">
      <c r="B511" s="237"/>
      <c r="C511" s="226"/>
      <c r="E511" s="147"/>
    </row>
    <row r="512" spans="2:7" ht="13.5" customHeight="1">
      <c r="B512" s="237"/>
      <c r="C512" s="226"/>
      <c r="E512" s="147"/>
      <c r="G512" s="137" t="s">
        <v>298</v>
      </c>
    </row>
    <row r="513" spans="2:5" ht="13.5" customHeight="1">
      <c r="B513" s="237"/>
      <c r="C513" s="226"/>
      <c r="E513" s="147"/>
    </row>
    <row r="514" spans="2:5" ht="13.5" customHeight="1">
      <c r="B514" s="237"/>
      <c r="C514" s="226"/>
      <c r="E514" s="147"/>
    </row>
    <row r="515" spans="2:5" ht="13.5" customHeight="1">
      <c r="B515" s="237"/>
      <c r="C515" s="226"/>
      <c r="E515" s="147"/>
    </row>
    <row r="516" spans="2:5" ht="13.5" customHeight="1">
      <c r="B516" s="237"/>
      <c r="C516" s="226"/>
      <c r="E516" s="147"/>
    </row>
    <row r="517" spans="2:5" ht="40.5" customHeight="1">
      <c r="B517" s="245"/>
      <c r="C517" s="226"/>
    </row>
    <row r="518" spans="2:5" ht="13.5" customHeight="1">
      <c r="B518" s="245"/>
      <c r="C518" s="226"/>
      <c r="E518" s="147"/>
    </row>
    <row r="519" spans="2:5" ht="13.5" customHeight="1">
      <c r="B519" s="237"/>
      <c r="C519" s="226"/>
      <c r="E519" s="147"/>
    </row>
    <row r="520" spans="2:5" ht="27" customHeight="1">
      <c r="B520" s="245"/>
      <c r="C520" s="226"/>
    </row>
    <row r="521" spans="2:5" ht="13.5" customHeight="1">
      <c r="B521" s="245"/>
      <c r="C521" s="226"/>
      <c r="E521" s="147"/>
    </row>
    <row r="522" spans="2:5" ht="13.5" customHeight="1">
      <c r="B522" s="245"/>
      <c r="C522" s="226"/>
      <c r="E522" s="147"/>
    </row>
    <row r="523" spans="2:5" ht="25.5" customHeight="1">
      <c r="B523" s="237"/>
      <c r="C523" s="226"/>
      <c r="E523" s="147"/>
    </row>
    <row r="524" spans="2:5" ht="13.5" customHeight="1">
      <c r="B524" s="245"/>
      <c r="C524" s="226"/>
      <c r="E524" s="147"/>
    </row>
    <row r="525" spans="2:5" ht="13.5" customHeight="1">
      <c r="B525" s="245"/>
      <c r="C525" s="226"/>
      <c r="E525" s="147"/>
    </row>
    <row r="526" spans="2:5" ht="13.5" customHeight="1">
      <c r="B526" s="245"/>
      <c r="C526" s="226"/>
      <c r="E526" s="147"/>
    </row>
    <row r="527" spans="2:5" ht="13.5" customHeight="1">
      <c r="B527" s="237"/>
      <c r="C527" s="226"/>
      <c r="E527" s="147"/>
    </row>
    <row r="528" spans="2:5" ht="13.5" customHeight="1">
      <c r="B528" s="245"/>
      <c r="C528" s="226"/>
      <c r="E528" s="147"/>
    </row>
    <row r="529" spans="1:5" ht="27" customHeight="1">
      <c r="B529" s="245"/>
      <c r="C529" s="226"/>
    </row>
    <row r="530" spans="1:5" ht="13.5" customHeight="1">
      <c r="B530" s="245"/>
      <c r="C530" s="226"/>
      <c r="E530" s="147"/>
    </row>
    <row r="531" spans="1:5" ht="13.5" customHeight="1">
      <c r="B531" s="245"/>
      <c r="C531" s="226"/>
      <c r="E531" s="147"/>
    </row>
    <row r="532" spans="1:5" ht="39" customHeight="1">
      <c r="B532" s="245"/>
      <c r="C532" s="226"/>
    </row>
    <row r="533" spans="1:5" ht="13.5" customHeight="1">
      <c r="B533" s="245"/>
      <c r="C533" s="226"/>
      <c r="E533" s="147"/>
    </row>
    <row r="534" spans="1:5" ht="25.5" customHeight="1">
      <c r="B534" s="245"/>
      <c r="C534" s="226"/>
    </row>
    <row r="535" spans="1:5" ht="13.5" customHeight="1">
      <c r="B535" s="245"/>
      <c r="C535" s="226"/>
    </row>
    <row r="536" spans="1:5" ht="13.5" customHeight="1">
      <c r="B536" s="245"/>
      <c r="C536" s="226"/>
      <c r="E536" s="253"/>
    </row>
    <row r="537" spans="1:5" ht="25.5" customHeight="1">
      <c r="B537" s="237"/>
      <c r="C537" s="226"/>
    </row>
    <row r="538" spans="1:5" ht="13.5" customHeight="1">
      <c r="B538" s="245"/>
      <c r="C538" s="226"/>
      <c r="E538" s="147"/>
    </row>
    <row r="539" spans="1:5" ht="13.5" customHeight="1">
      <c r="B539" s="245"/>
      <c r="C539" s="226"/>
      <c r="E539" s="147"/>
    </row>
    <row r="540" spans="1:5" ht="13.5" customHeight="1">
      <c r="A540" s="248"/>
      <c r="B540" s="237"/>
      <c r="C540" s="226"/>
      <c r="E540" s="147"/>
    </row>
    <row r="541" spans="1:5" ht="13.5" customHeight="1">
      <c r="A541" s="248"/>
      <c r="B541" s="237"/>
      <c r="C541" s="226"/>
      <c r="E541" s="147"/>
    </row>
    <row r="542" spans="1:5" ht="13.5" customHeight="1">
      <c r="A542" s="248"/>
      <c r="B542" s="237"/>
      <c r="C542" s="226"/>
      <c r="E542" s="147"/>
    </row>
    <row r="543" spans="1:5" ht="13.5" customHeight="1">
      <c r="A543" s="248"/>
      <c r="B543" s="237"/>
      <c r="C543" s="226"/>
      <c r="E543" s="147"/>
    </row>
    <row r="544" spans="1:5" ht="13.5" customHeight="1">
      <c r="A544" s="248"/>
      <c r="B544" s="237"/>
      <c r="C544" s="226"/>
      <c r="E544" s="147"/>
    </row>
    <row r="545" spans="1:5" ht="13.5" customHeight="1">
      <c r="A545" s="248"/>
      <c r="B545" s="237"/>
      <c r="C545" s="226"/>
      <c r="E545" s="147"/>
    </row>
    <row r="546" spans="1:5" ht="13.5" customHeight="1">
      <c r="A546" s="248"/>
      <c r="B546" s="237"/>
      <c r="C546" s="226"/>
      <c r="E546" s="147"/>
    </row>
    <row r="547" spans="1:5" ht="13.5" customHeight="1">
      <c r="A547" s="248"/>
      <c r="B547" s="237"/>
      <c r="C547" s="226"/>
      <c r="E547" s="147"/>
    </row>
    <row r="548" spans="1:5" ht="13.5" customHeight="1">
      <c r="A548" s="248"/>
      <c r="B548" s="237"/>
      <c r="C548" s="226"/>
      <c r="E548" s="147"/>
    </row>
    <row r="549" spans="1:5" ht="13.5" customHeight="1">
      <c r="A549" s="248"/>
      <c r="B549" s="237"/>
      <c r="C549" s="226"/>
      <c r="E549" s="147"/>
    </row>
    <row r="550" spans="1:5" ht="13.5" customHeight="1">
      <c r="A550" s="248"/>
      <c r="B550" s="237"/>
      <c r="C550" s="226"/>
      <c r="E550" s="147"/>
    </row>
    <row r="551" spans="1:5" ht="13.5" customHeight="1">
      <c r="A551" s="248"/>
      <c r="B551" s="237"/>
      <c r="C551" s="226"/>
      <c r="E551" s="147"/>
    </row>
    <row r="552" spans="1:5" ht="40.5" customHeight="1">
      <c r="A552" s="248"/>
      <c r="B552" s="245"/>
      <c r="C552" s="226"/>
    </row>
    <row r="553" spans="1:5" ht="13.5" customHeight="1">
      <c r="A553" s="248"/>
      <c r="B553" s="245"/>
      <c r="C553" s="226"/>
      <c r="E553" s="147"/>
    </row>
    <row r="554" spans="1:5" ht="13.5" customHeight="1">
      <c r="A554" s="248"/>
      <c r="B554" s="247"/>
      <c r="C554" s="226"/>
      <c r="E554" s="147"/>
    </row>
    <row r="555" spans="1:5" ht="39" customHeight="1">
      <c r="A555" s="248"/>
      <c r="B555" s="245"/>
      <c r="C555" s="226"/>
    </row>
    <row r="556" spans="1:5" ht="13.5" customHeight="1">
      <c r="A556" s="248"/>
      <c r="B556" s="245"/>
      <c r="C556" s="226"/>
      <c r="E556" s="147"/>
    </row>
    <row r="557" spans="1:5" ht="13.5" customHeight="1">
      <c r="A557" s="248"/>
      <c r="B557" s="245"/>
      <c r="C557" s="226"/>
      <c r="E557" s="147"/>
    </row>
    <row r="558" spans="1:5" ht="13.5" customHeight="1">
      <c r="A558" s="248"/>
      <c r="B558" s="245"/>
      <c r="C558" s="226"/>
    </row>
    <row r="559" spans="1:5" ht="13.5" customHeight="1">
      <c r="A559" s="248"/>
      <c r="B559" s="245"/>
      <c r="C559" s="226"/>
    </row>
    <row r="560" spans="1:5" ht="13.5" customHeight="1">
      <c r="A560" s="248"/>
      <c r="B560" s="245"/>
      <c r="C560" s="226"/>
      <c r="E560" s="253"/>
    </row>
    <row r="561" spans="1:5" ht="13.5" customHeight="1">
      <c r="A561" s="248"/>
      <c r="B561" s="237"/>
      <c r="C561" s="226"/>
    </row>
    <row r="562" spans="1:5" ht="13.5" customHeight="1">
      <c r="A562" s="248"/>
      <c r="B562" s="245"/>
      <c r="C562" s="226"/>
      <c r="E562" s="147"/>
    </row>
    <row r="563" spans="1:5" ht="13.5" customHeight="1">
      <c r="A563" s="248"/>
      <c r="B563" s="245"/>
      <c r="C563" s="226"/>
    </row>
    <row r="564" spans="1:5" ht="13.5" customHeight="1">
      <c r="A564" s="248"/>
      <c r="B564" s="254"/>
      <c r="C564" s="226"/>
    </row>
    <row r="565" spans="1:5" ht="13.5" customHeight="1">
      <c r="A565" s="248"/>
      <c r="B565" s="245"/>
      <c r="C565" s="226"/>
    </row>
    <row r="566" spans="1:5" ht="25.5" customHeight="1">
      <c r="A566" s="248"/>
      <c r="B566" s="245"/>
      <c r="C566" s="226"/>
    </row>
    <row r="567" spans="1:5" ht="13.5" customHeight="1">
      <c r="B567" s="245"/>
      <c r="C567" s="226"/>
      <c r="E567" s="147"/>
    </row>
    <row r="568" spans="1:5" ht="13.5" customHeight="1">
      <c r="B568" s="245"/>
      <c r="C568" s="226"/>
      <c r="E568" s="147"/>
    </row>
    <row r="569" spans="1:5" ht="13.5" customHeight="1">
      <c r="A569" s="248"/>
      <c r="B569" s="245"/>
      <c r="C569" s="226"/>
    </row>
    <row r="570" spans="1:5" ht="13.5" customHeight="1">
      <c r="A570" s="248"/>
      <c r="B570" s="245"/>
      <c r="C570" s="226"/>
    </row>
    <row r="571" spans="1:5" ht="13.5" customHeight="1">
      <c r="A571" s="248"/>
      <c r="B571" s="245"/>
      <c r="C571" s="226"/>
      <c r="E571" s="253"/>
    </row>
    <row r="572" spans="1:5" ht="13.5" customHeight="1">
      <c r="A572" s="248"/>
      <c r="B572" s="254"/>
      <c r="C572" s="226"/>
    </row>
    <row r="573" spans="1:5" ht="13.5" customHeight="1">
      <c r="A573" s="248"/>
      <c r="B573" s="245"/>
      <c r="C573" s="226"/>
    </row>
    <row r="574" spans="1:5" ht="13.5" customHeight="1">
      <c r="A574" s="248"/>
      <c r="B574" s="245"/>
      <c r="C574" s="226"/>
      <c r="E574" s="147"/>
    </row>
    <row r="575" spans="1:5" ht="13.5" customHeight="1">
      <c r="B575" s="237"/>
      <c r="C575" s="226"/>
      <c r="E575" s="147"/>
    </row>
    <row r="576" spans="1:5" ht="13.5" customHeight="1">
      <c r="B576" s="237"/>
      <c r="C576" s="226"/>
    </row>
    <row r="577" spans="1:48" ht="13.5" customHeight="1">
      <c r="A577" s="187"/>
    </row>
    <row r="578" spans="1:48" ht="13.5" customHeight="1"/>
    <row r="579" spans="1:48" ht="13.5" customHeight="1"/>
    <row r="580" spans="1:48" ht="13.5" customHeight="1">
      <c r="A580" s="187"/>
    </row>
    <row r="581" spans="1:48" ht="13.5" customHeight="1"/>
    <row r="582" spans="1:48" ht="13.5" customHeight="1">
      <c r="E582" s="147"/>
    </row>
    <row r="583" spans="1:48" ht="13.5" customHeight="1">
      <c r="B583" s="237"/>
      <c r="C583" s="226"/>
    </row>
    <row r="584" spans="1:48" ht="13.5" customHeight="1">
      <c r="D584" s="255"/>
      <c r="E584" s="255"/>
    </row>
    <row r="585" spans="1:48" s="258" customFormat="1" ht="27" customHeight="1">
      <c r="A585" s="187"/>
      <c r="B585" s="135"/>
      <c r="C585" s="255"/>
      <c r="D585" s="255"/>
      <c r="E585" s="256"/>
      <c r="F585" s="257"/>
      <c r="G585" s="257"/>
      <c r="H585" s="257"/>
      <c r="I585" s="257"/>
      <c r="J585" s="257"/>
      <c r="K585" s="257"/>
      <c r="L585" s="257"/>
      <c r="M585" s="257"/>
      <c r="N585" s="257"/>
      <c r="O585" s="257"/>
      <c r="P585" s="257"/>
      <c r="Q585" s="257"/>
      <c r="R585" s="257"/>
      <c r="S585" s="257"/>
      <c r="T585" s="257"/>
      <c r="U585" s="257"/>
      <c r="V585" s="257"/>
      <c r="W585" s="257"/>
      <c r="X585" s="257"/>
      <c r="Y585" s="257"/>
      <c r="Z585" s="257"/>
      <c r="AA585" s="257"/>
      <c r="AB585" s="257"/>
      <c r="AC585" s="257"/>
      <c r="AD585" s="257"/>
      <c r="AE585" s="257"/>
      <c r="AF585" s="257"/>
      <c r="AG585" s="257"/>
      <c r="AH585" s="257"/>
      <c r="AI585" s="257"/>
      <c r="AJ585" s="257"/>
      <c r="AK585" s="257"/>
      <c r="AL585" s="257"/>
      <c r="AM585" s="257"/>
      <c r="AN585" s="257"/>
      <c r="AO585" s="257"/>
      <c r="AP585" s="257"/>
      <c r="AQ585" s="257"/>
      <c r="AR585" s="257"/>
      <c r="AS585" s="257"/>
      <c r="AT585" s="257"/>
      <c r="AU585" s="257"/>
      <c r="AV585" s="257"/>
    </row>
    <row r="586" spans="1:48" s="258" customFormat="1" ht="13.5" customHeight="1">
      <c r="A586" s="154"/>
      <c r="B586" s="135"/>
      <c r="C586" s="255"/>
      <c r="D586" s="136"/>
      <c r="E586" s="136"/>
      <c r="F586" s="257"/>
      <c r="G586" s="257"/>
      <c r="H586" s="257"/>
      <c r="I586" s="257"/>
      <c r="J586" s="257"/>
      <c r="K586" s="257"/>
      <c r="L586" s="257"/>
      <c r="M586" s="257"/>
      <c r="N586" s="257"/>
      <c r="O586" s="257"/>
      <c r="P586" s="257"/>
      <c r="Q586" s="257"/>
      <c r="R586" s="257"/>
      <c r="S586" s="257"/>
      <c r="T586" s="257"/>
      <c r="U586" s="257"/>
      <c r="V586" s="257"/>
      <c r="W586" s="257"/>
      <c r="X586" s="257"/>
      <c r="Y586" s="257"/>
      <c r="Z586" s="257"/>
      <c r="AA586" s="257"/>
      <c r="AB586" s="257"/>
      <c r="AC586" s="257"/>
      <c r="AD586" s="257"/>
      <c r="AE586" s="257"/>
      <c r="AF586" s="257"/>
      <c r="AG586" s="257"/>
      <c r="AH586" s="257"/>
      <c r="AI586" s="257"/>
      <c r="AJ586" s="257"/>
      <c r="AK586" s="257"/>
      <c r="AL586" s="257"/>
      <c r="AM586" s="257"/>
      <c r="AN586" s="257"/>
      <c r="AO586" s="257"/>
      <c r="AP586" s="257"/>
      <c r="AQ586" s="257"/>
      <c r="AR586" s="257"/>
      <c r="AS586" s="257"/>
      <c r="AT586" s="257"/>
      <c r="AU586" s="257"/>
      <c r="AV586" s="257"/>
    </row>
    <row r="587" spans="1:48" ht="13.5" customHeight="1">
      <c r="E587" s="147"/>
    </row>
    <row r="588" spans="1:48" ht="13.5" customHeight="1">
      <c r="B588" s="237"/>
      <c r="C588" s="226"/>
      <c r="E588" s="147"/>
    </row>
    <row r="589" spans="1:48" ht="13.5" customHeight="1">
      <c r="B589" s="237"/>
      <c r="C589" s="226"/>
      <c r="E589" s="147"/>
    </row>
    <row r="590" spans="1:48" ht="13.5" customHeight="1">
      <c r="B590" s="237"/>
      <c r="C590" s="226"/>
      <c r="E590" s="147"/>
    </row>
    <row r="591" spans="1:48" ht="13.5" customHeight="1">
      <c r="B591" s="237"/>
      <c r="C591" s="226"/>
      <c r="E591" s="147"/>
    </row>
    <row r="592" spans="1:48" ht="13.5" customHeight="1">
      <c r="B592" s="237"/>
      <c r="C592" s="226"/>
      <c r="E592" s="147"/>
    </row>
    <row r="593" spans="1:7" ht="13.5" customHeight="1">
      <c r="B593" s="237"/>
      <c r="C593" s="226"/>
      <c r="E593" s="147"/>
    </row>
    <row r="594" spans="1:7" ht="13.5" customHeight="1">
      <c r="B594" s="245"/>
      <c r="C594" s="226"/>
      <c r="E594" s="255"/>
    </row>
    <row r="595" spans="1:7" ht="13.5" customHeight="1">
      <c r="B595" s="245"/>
      <c r="C595" s="226"/>
      <c r="E595" s="147"/>
    </row>
    <row r="596" spans="1:7" ht="13.5" customHeight="1">
      <c r="B596" s="237"/>
      <c r="C596" s="226"/>
      <c r="E596" s="147"/>
    </row>
    <row r="597" spans="1:7" ht="13.5" customHeight="1">
      <c r="B597" s="237"/>
      <c r="C597" s="226"/>
      <c r="E597" s="147"/>
    </row>
    <row r="598" spans="1:7" ht="13.5" customHeight="1">
      <c r="B598" s="237"/>
      <c r="C598" s="226"/>
      <c r="E598" s="147"/>
    </row>
    <row r="599" spans="1:7" ht="13.5" customHeight="1">
      <c r="B599" s="237"/>
      <c r="C599" s="226"/>
      <c r="E599" s="147"/>
    </row>
    <row r="600" spans="1:7" ht="13.5" customHeight="1">
      <c r="B600" s="237"/>
      <c r="C600" s="226"/>
    </row>
    <row r="601" spans="1:7" ht="13.5" customHeight="1">
      <c r="A601" s="187"/>
    </row>
    <row r="602" spans="1:7" ht="13.5" customHeight="1"/>
    <row r="603" spans="1:7" ht="13.5" customHeight="1">
      <c r="E603" s="147"/>
    </row>
    <row r="604" spans="1:7" ht="13.5" customHeight="1">
      <c r="B604" s="237"/>
      <c r="C604" s="226"/>
      <c r="G604" s="137" t="s">
        <v>298</v>
      </c>
    </row>
    <row r="605" spans="1:7" ht="13.5" customHeight="1">
      <c r="E605" s="147"/>
    </row>
    <row r="606" spans="1:7" ht="13.5" customHeight="1">
      <c r="B606" s="237"/>
      <c r="C606" s="226"/>
    </row>
  </sheetData>
  <sheetProtection algorithmName="SHA-512" hashValue="OZldr/5QYhul2SNGd9SGaMl/C+dWDl/ZtBsl/3CNOECNLeftN+4rmtdETetwOOZHZfzjT4PQps2U2O51g5k5TA==" saltValue="53YDbWgg61EAxaimxuHeNA==" spinCount="100000" sheet="1" objects="1" scenarios="1"/>
  <dataConsolidate/>
  <pageMargins left="0.98425196850393704" right="0.98425196850393704" top="0.78740157480314965" bottom="0.98425196850393704" header="0.39370078740157483" footer="0.39370078740157483"/>
  <pageSetup paperSize="9" scale="83" orientation="portrait" horizontalDpi="4294967293" verticalDpi="300" r:id="rId1"/>
  <headerFooter>
    <oddHeader>&amp;L&amp;10Rekonstrukcija odseka ceste R2-421/2506 Ručetna vas - Jugorje, od km 5,600 do km 6,650</oddHeader>
    <oddFooter>&amp;C&amp;A&amp;RStran &amp;P/&amp;N</oddFooter>
  </headerFooter>
  <rowBreaks count="3" manualBreakCount="3">
    <brk id="41" max="4" man="1"/>
    <brk id="83" max="4" man="1"/>
    <brk id="125"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204"/>
  <sheetViews>
    <sheetView view="pageBreakPreview" topLeftCell="A121" zoomScale="115" zoomScaleNormal="100" zoomScaleSheetLayoutView="115" workbookViewId="0">
      <selection activeCell="C45" sqref="C45"/>
    </sheetView>
  </sheetViews>
  <sheetFormatPr defaultRowHeight="14.4"/>
  <cols>
    <col min="1" max="1" width="8.15625" customWidth="1"/>
    <col min="2" max="2" width="49.578125" customWidth="1"/>
    <col min="4" max="4" width="8.578125" customWidth="1"/>
    <col min="5" max="5" width="13" customWidth="1"/>
    <col min="8" max="8" width="9.15625" style="1"/>
    <col min="16" max="16" width="11.578125" customWidth="1"/>
  </cols>
  <sheetData>
    <row r="2" spans="1:17">
      <c r="A2" s="5"/>
      <c r="B2" s="18" t="s">
        <v>3</v>
      </c>
      <c r="C2" s="5"/>
      <c r="D2" s="5"/>
      <c r="E2" s="38"/>
    </row>
    <row r="3" spans="1:17">
      <c r="A3" s="5"/>
      <c r="B3" s="18" t="s">
        <v>4</v>
      </c>
      <c r="C3" s="5"/>
      <c r="D3" s="5"/>
      <c r="E3" s="38"/>
    </row>
    <row r="4" spans="1:17">
      <c r="A4" s="5"/>
      <c r="B4" s="18"/>
      <c r="C4" s="5"/>
      <c r="D4" s="5"/>
      <c r="E4" s="38"/>
    </row>
    <row r="5" spans="1:17">
      <c r="A5" s="18"/>
      <c r="B5" s="18"/>
      <c r="C5" s="18"/>
      <c r="D5" s="18"/>
      <c r="E5" s="37"/>
      <c r="K5" s="4"/>
      <c r="L5" s="4"/>
      <c r="M5" s="3"/>
      <c r="N5" s="4"/>
      <c r="O5" s="4"/>
      <c r="P5" s="4"/>
      <c r="Q5" s="4"/>
    </row>
    <row r="6" spans="1:17">
      <c r="A6" s="19">
        <v>1</v>
      </c>
      <c r="B6" s="13" t="s">
        <v>5</v>
      </c>
      <c r="C6" s="13"/>
      <c r="D6" s="13"/>
      <c r="E6" s="36">
        <f>SUM(E39)</f>
        <v>0</v>
      </c>
      <c r="K6" s="4"/>
      <c r="L6" s="4"/>
      <c r="M6" s="3"/>
      <c r="N6" s="4"/>
      <c r="O6" s="4"/>
      <c r="P6" s="4"/>
      <c r="Q6" s="4"/>
    </row>
    <row r="7" spans="1:17">
      <c r="A7" s="19">
        <v>2</v>
      </c>
      <c r="B7" s="20" t="s">
        <v>6</v>
      </c>
      <c r="C7" s="20"/>
      <c r="D7" s="20"/>
      <c r="E7" s="36">
        <f>SUM(E90)</f>
        <v>0</v>
      </c>
      <c r="M7" s="1"/>
    </row>
    <row r="8" spans="1:17">
      <c r="A8" s="19">
        <v>3</v>
      </c>
      <c r="B8" s="20" t="s">
        <v>7</v>
      </c>
      <c r="C8" s="20"/>
      <c r="D8" s="20"/>
      <c r="E8" s="36">
        <f>SUM(E130)</f>
        <v>0</v>
      </c>
      <c r="K8" s="1"/>
      <c r="L8" s="1"/>
      <c r="M8" s="1"/>
      <c r="N8" s="1"/>
      <c r="O8" s="1"/>
      <c r="P8" s="1"/>
      <c r="Q8" s="1"/>
    </row>
    <row r="9" spans="1:17">
      <c r="A9" s="19">
        <v>7</v>
      </c>
      <c r="B9" s="20" t="s">
        <v>8</v>
      </c>
      <c r="C9" s="20"/>
      <c r="D9" s="20"/>
      <c r="E9" s="36">
        <f>SUM(E142)</f>
        <v>900</v>
      </c>
      <c r="K9" s="1"/>
      <c r="L9" s="1"/>
      <c r="M9" s="1"/>
      <c r="N9" s="1"/>
      <c r="O9" s="1"/>
      <c r="P9" s="1"/>
      <c r="Q9" s="1"/>
    </row>
    <row r="10" spans="1:17">
      <c r="A10" s="19"/>
      <c r="B10" s="20"/>
      <c r="C10" s="20"/>
      <c r="D10" s="20"/>
      <c r="E10" s="36"/>
      <c r="K10" s="1"/>
      <c r="L10" s="1"/>
      <c r="M10" s="1"/>
      <c r="N10" s="1"/>
      <c r="O10" s="1"/>
      <c r="P10" s="1"/>
      <c r="Q10" s="1"/>
    </row>
    <row r="11" spans="1:17">
      <c r="A11" s="19"/>
      <c r="B11" s="20" t="s">
        <v>435</v>
      </c>
      <c r="C11" s="20"/>
      <c r="D11" s="20"/>
      <c r="E11" s="36">
        <f>SUM(E6:E9)</f>
        <v>900</v>
      </c>
      <c r="K11" s="1"/>
      <c r="L11" s="1"/>
      <c r="M11" s="1"/>
      <c r="N11" s="1"/>
      <c r="O11" s="1"/>
      <c r="P11" s="1"/>
      <c r="Q11" s="1"/>
    </row>
    <row r="12" spans="1:17">
      <c r="A12" s="19"/>
      <c r="B12" s="20"/>
      <c r="C12" s="20"/>
      <c r="D12" s="20"/>
      <c r="E12" s="36"/>
      <c r="K12" s="1"/>
      <c r="L12" s="1"/>
      <c r="M12" s="1"/>
      <c r="N12" s="1"/>
      <c r="O12" s="1"/>
      <c r="P12" s="1"/>
      <c r="Q12" s="1"/>
    </row>
    <row r="13" spans="1:17">
      <c r="A13" s="19"/>
      <c r="B13" s="20"/>
      <c r="C13" s="20"/>
      <c r="D13" s="20"/>
      <c r="E13" s="36"/>
      <c r="K13" s="1"/>
      <c r="L13" s="1"/>
      <c r="M13" s="1"/>
      <c r="N13" s="1"/>
      <c r="O13" s="1"/>
      <c r="P13" s="1"/>
      <c r="Q13" s="1"/>
    </row>
    <row r="14" spans="1:17">
      <c r="A14" s="19"/>
      <c r="B14" s="20"/>
      <c r="C14" s="20"/>
      <c r="D14" s="20"/>
      <c r="E14" s="36"/>
      <c r="K14" s="1"/>
      <c r="L14" s="1"/>
      <c r="M14" s="1"/>
      <c r="N14" s="1"/>
      <c r="O14" s="1"/>
      <c r="P14" s="1"/>
      <c r="Q14" s="1"/>
    </row>
    <row r="15" spans="1:17">
      <c r="A15" s="19"/>
      <c r="B15" s="20"/>
      <c r="C15" s="20"/>
      <c r="D15" s="20"/>
      <c r="E15" s="36"/>
      <c r="K15" s="1"/>
      <c r="L15" s="1"/>
      <c r="M15" s="1"/>
      <c r="N15" s="1"/>
      <c r="O15" s="1"/>
      <c r="P15" s="1"/>
      <c r="Q15" s="1"/>
    </row>
    <row r="16" spans="1:17">
      <c r="A16" s="5"/>
      <c r="B16" s="7"/>
      <c r="C16" s="7"/>
      <c r="D16" s="7"/>
      <c r="E16" s="38"/>
      <c r="F16" s="1"/>
      <c r="G16" s="1"/>
      <c r="I16" s="1"/>
      <c r="J16" s="1"/>
      <c r="K16" s="1"/>
      <c r="L16" s="1"/>
      <c r="O16" s="1"/>
    </row>
    <row r="17" spans="1:15">
      <c r="A17" s="5"/>
      <c r="B17" s="7"/>
      <c r="C17" s="7"/>
      <c r="D17" s="7"/>
      <c r="E17" s="38"/>
      <c r="F17" s="1"/>
      <c r="G17" s="1"/>
      <c r="I17" s="1"/>
      <c r="J17" s="1"/>
      <c r="K17" s="1"/>
      <c r="L17" s="1"/>
      <c r="O17" s="1"/>
    </row>
    <row r="18" spans="1:15" ht="27" customHeight="1">
      <c r="A18" s="72" t="s">
        <v>10</v>
      </c>
      <c r="B18" s="67" t="s">
        <v>11</v>
      </c>
      <c r="C18" s="67" t="s">
        <v>12</v>
      </c>
      <c r="D18" s="65" t="s">
        <v>289</v>
      </c>
      <c r="E18" s="73" t="s">
        <v>13</v>
      </c>
      <c r="F18" s="1"/>
      <c r="G18" s="1"/>
      <c r="I18" s="1"/>
      <c r="J18" s="1"/>
      <c r="K18" s="1"/>
      <c r="L18" s="1"/>
      <c r="O18" s="1"/>
    </row>
    <row r="19" spans="1:15">
      <c r="A19" s="71"/>
      <c r="B19" s="56"/>
      <c r="C19" s="57"/>
      <c r="D19" s="57"/>
      <c r="E19" s="58"/>
      <c r="F19" s="1"/>
      <c r="G19" s="1"/>
      <c r="I19" s="1"/>
      <c r="J19" s="1"/>
      <c r="K19" s="1"/>
      <c r="L19" s="1"/>
      <c r="O19" s="1"/>
    </row>
    <row r="20" spans="1:15">
      <c r="A20" s="18" t="s">
        <v>14</v>
      </c>
      <c r="B20" s="55" t="s">
        <v>5</v>
      </c>
      <c r="C20" s="20"/>
      <c r="D20" s="20"/>
      <c r="E20" s="36"/>
      <c r="F20" s="1"/>
      <c r="G20" s="1"/>
      <c r="I20" s="1"/>
      <c r="J20" s="1"/>
      <c r="K20" s="1"/>
      <c r="L20" s="1"/>
      <c r="O20" s="1"/>
    </row>
    <row r="21" spans="1:15">
      <c r="A21" s="5"/>
      <c r="B21" s="54"/>
      <c r="C21" s="20"/>
      <c r="D21" s="20"/>
      <c r="E21" s="36"/>
      <c r="F21" s="1"/>
      <c r="G21" s="1"/>
      <c r="I21" s="1"/>
      <c r="J21" s="1"/>
      <c r="K21" s="1"/>
      <c r="L21" s="1"/>
      <c r="O21" s="1"/>
    </row>
    <row r="22" spans="1:15">
      <c r="A22" s="11" t="s">
        <v>15</v>
      </c>
      <c r="B22" s="55" t="s">
        <v>16</v>
      </c>
      <c r="C22" s="20"/>
      <c r="D22" s="20"/>
      <c r="E22" s="36"/>
      <c r="F22" s="1"/>
      <c r="G22" s="1"/>
      <c r="I22" s="1"/>
      <c r="J22" s="1"/>
      <c r="K22" s="1"/>
      <c r="L22" s="1"/>
      <c r="O22" s="1"/>
    </row>
    <row r="23" spans="1:15">
      <c r="A23" s="12"/>
      <c r="B23" s="54"/>
      <c r="C23" s="20"/>
      <c r="D23" s="20"/>
      <c r="E23" s="36"/>
      <c r="F23" s="1"/>
      <c r="G23" s="1"/>
      <c r="I23" s="1"/>
      <c r="J23" s="1"/>
      <c r="K23" s="1"/>
      <c r="L23" s="1"/>
      <c r="O23" s="1"/>
    </row>
    <row r="24" spans="1:15">
      <c r="A24" s="11" t="s">
        <v>18</v>
      </c>
      <c r="B24" s="53" t="s">
        <v>19</v>
      </c>
      <c r="C24" s="20"/>
      <c r="D24" s="20"/>
      <c r="E24" s="39"/>
      <c r="F24" s="1"/>
      <c r="G24" s="1"/>
      <c r="I24" s="1"/>
      <c r="J24" s="1"/>
      <c r="K24" s="1"/>
      <c r="L24" s="1"/>
      <c r="O24" s="2"/>
    </row>
    <row r="25" spans="1:15" ht="41.4">
      <c r="A25" s="13" t="s">
        <v>17</v>
      </c>
      <c r="B25" s="51" t="s">
        <v>439</v>
      </c>
      <c r="C25" s="20"/>
      <c r="D25" s="20"/>
      <c r="E25" s="36"/>
      <c r="F25" s="1"/>
      <c r="G25" s="1"/>
      <c r="I25" s="1"/>
      <c r="J25" s="1"/>
      <c r="K25" s="1"/>
      <c r="L25" s="1"/>
    </row>
    <row r="26" spans="1:15">
      <c r="A26" s="13"/>
      <c r="B26" s="54" t="s">
        <v>0</v>
      </c>
      <c r="C26" s="20">
        <f>20+50</f>
        <v>70</v>
      </c>
      <c r="D26" s="260">
        <v>0</v>
      </c>
      <c r="E26" s="39">
        <f>ROUND(C26*ROUND(D26,2),2)</f>
        <v>0</v>
      </c>
      <c r="F26" s="1"/>
      <c r="G26" s="1"/>
      <c r="I26" s="1"/>
      <c r="J26" s="1"/>
      <c r="K26" s="1"/>
      <c r="L26" s="1"/>
    </row>
    <row r="27" spans="1:15">
      <c r="A27" s="13"/>
      <c r="B27" s="54"/>
      <c r="C27" s="20"/>
      <c r="D27" s="20"/>
      <c r="E27" s="36"/>
      <c r="F27" s="1"/>
      <c r="G27" s="1"/>
      <c r="I27" s="1"/>
      <c r="J27" s="1"/>
      <c r="K27" s="1"/>
      <c r="L27" s="1"/>
    </row>
    <row r="28" spans="1:15">
      <c r="A28" s="14" t="s">
        <v>18</v>
      </c>
      <c r="B28" s="53" t="s">
        <v>20</v>
      </c>
      <c r="C28" s="16"/>
      <c r="D28" s="16"/>
      <c r="E28" s="40">
        <f>SUM(E26)</f>
        <v>0</v>
      </c>
      <c r="F28" s="1"/>
      <c r="G28" s="1"/>
      <c r="I28" s="1"/>
      <c r="J28" s="1"/>
      <c r="K28" s="1"/>
      <c r="L28" s="1"/>
    </row>
    <row r="29" spans="1:15">
      <c r="A29" s="15"/>
      <c r="B29" s="54"/>
      <c r="C29" s="16"/>
      <c r="D29" s="16"/>
      <c r="E29" s="41"/>
      <c r="F29" s="1"/>
      <c r="G29" s="1"/>
      <c r="I29" s="1"/>
      <c r="J29" s="1"/>
      <c r="K29" s="1"/>
      <c r="L29" s="1"/>
    </row>
    <row r="30" spans="1:15">
      <c r="A30" s="29" t="s">
        <v>22</v>
      </c>
      <c r="B30" s="53" t="s">
        <v>21</v>
      </c>
      <c r="C30" s="16"/>
      <c r="D30" s="16"/>
      <c r="E30" s="41"/>
      <c r="F30" s="1"/>
      <c r="G30" s="3"/>
      <c r="H30" s="3"/>
      <c r="I30" s="3"/>
      <c r="J30" s="3"/>
      <c r="K30" s="3"/>
      <c r="L30" s="3"/>
    </row>
    <row r="31" spans="1:15">
      <c r="A31" s="15"/>
      <c r="B31" s="54"/>
      <c r="C31" s="16"/>
      <c r="D31" s="16"/>
      <c r="E31" s="41"/>
      <c r="F31" s="1"/>
      <c r="G31" s="1"/>
      <c r="I31" s="1"/>
      <c r="J31" s="1"/>
      <c r="K31" s="1"/>
      <c r="L31" s="1"/>
    </row>
    <row r="32" spans="1:15">
      <c r="A32" s="16" t="s">
        <v>23</v>
      </c>
      <c r="B32" s="54" t="s">
        <v>93</v>
      </c>
      <c r="C32" s="16"/>
      <c r="D32" s="16"/>
      <c r="E32" s="41"/>
      <c r="F32" s="1"/>
      <c r="G32" s="1"/>
      <c r="I32" s="1"/>
      <c r="J32" s="1"/>
      <c r="K32" s="1"/>
      <c r="L32" s="1"/>
    </row>
    <row r="33" spans="1:16">
      <c r="A33" s="16"/>
      <c r="B33" s="54" t="s">
        <v>1</v>
      </c>
      <c r="C33" s="16">
        <v>1</v>
      </c>
      <c r="D33" s="260">
        <v>0</v>
      </c>
      <c r="E33" s="39">
        <f>ROUND(C33*ROUND(D33,2),2)</f>
        <v>0</v>
      </c>
      <c r="F33" s="1"/>
      <c r="G33" s="1"/>
      <c r="I33" s="1"/>
      <c r="J33" s="1"/>
      <c r="K33" s="1"/>
      <c r="L33" s="1"/>
    </row>
    <row r="34" spans="1:16">
      <c r="A34" s="16"/>
      <c r="B34" s="54"/>
      <c r="C34" s="16"/>
      <c r="D34" s="16"/>
      <c r="E34" s="41"/>
      <c r="F34" s="4"/>
      <c r="G34" s="4"/>
      <c r="H34" s="3"/>
      <c r="I34" s="4"/>
      <c r="J34" s="4"/>
      <c r="K34" s="4"/>
      <c r="L34" s="4"/>
    </row>
    <row r="35" spans="1:16">
      <c r="A35" s="29" t="s">
        <v>22</v>
      </c>
      <c r="B35" s="53" t="s">
        <v>24</v>
      </c>
      <c r="C35" s="16"/>
      <c r="D35" s="16"/>
      <c r="E35" s="40">
        <f>SUM(E33)</f>
        <v>0</v>
      </c>
      <c r="F35" s="4"/>
      <c r="G35" s="4"/>
      <c r="H35" s="3"/>
      <c r="I35" s="4"/>
      <c r="J35" s="4"/>
      <c r="K35" s="4"/>
      <c r="L35" s="4"/>
    </row>
    <row r="36" spans="1:16">
      <c r="A36" s="16"/>
      <c r="B36" s="54"/>
      <c r="C36" s="16"/>
      <c r="D36" s="16"/>
      <c r="E36" s="41"/>
      <c r="F36" s="1"/>
      <c r="G36" s="1"/>
      <c r="I36" s="1"/>
      <c r="J36" s="1"/>
      <c r="K36" s="1"/>
      <c r="L36" s="1"/>
      <c r="P36" s="1"/>
    </row>
    <row r="37" spans="1:16">
      <c r="A37" s="11" t="s">
        <v>15</v>
      </c>
      <c r="B37" s="55" t="s">
        <v>25</v>
      </c>
      <c r="C37" s="16"/>
      <c r="D37" s="16"/>
      <c r="E37" s="41"/>
      <c r="F37" s="1"/>
      <c r="G37" s="1"/>
      <c r="I37" s="1"/>
      <c r="J37" s="1"/>
      <c r="K37" s="1"/>
      <c r="L37" s="1"/>
    </row>
    <row r="38" spans="1:16">
      <c r="A38" s="20"/>
      <c r="B38" s="54"/>
      <c r="C38" s="17"/>
      <c r="D38" s="17"/>
      <c r="E38" s="39"/>
      <c r="F38" s="1"/>
      <c r="G38" s="1"/>
      <c r="I38" s="1"/>
      <c r="J38" s="1"/>
      <c r="K38" s="1"/>
      <c r="L38" s="1"/>
      <c r="P38" s="1"/>
    </row>
    <row r="39" spans="1:16">
      <c r="A39" s="18" t="s">
        <v>14</v>
      </c>
      <c r="B39" s="55" t="s">
        <v>26</v>
      </c>
      <c r="C39" s="17"/>
      <c r="D39" s="17"/>
      <c r="E39" s="42">
        <f>SUM(E35+E28)</f>
        <v>0</v>
      </c>
      <c r="F39" s="1"/>
      <c r="G39" s="1"/>
      <c r="I39" s="1"/>
      <c r="J39" s="1"/>
      <c r="K39" s="1"/>
      <c r="L39" s="1"/>
    </row>
    <row r="40" spans="1:16">
      <c r="A40" s="7"/>
      <c r="B40" s="54"/>
      <c r="C40" s="17"/>
      <c r="D40" s="17"/>
      <c r="E40" s="39"/>
      <c r="F40" s="1"/>
      <c r="G40" s="1"/>
      <c r="I40" s="1"/>
      <c r="J40" s="1"/>
      <c r="K40" s="1"/>
      <c r="L40" s="1"/>
      <c r="P40" s="1"/>
    </row>
    <row r="41" spans="1:16">
      <c r="A41" s="64" t="s">
        <v>27</v>
      </c>
      <c r="B41" s="55" t="s">
        <v>6</v>
      </c>
      <c r="C41" s="1"/>
      <c r="D41" s="1"/>
      <c r="E41" s="43"/>
      <c r="F41" s="1"/>
      <c r="G41" s="1"/>
      <c r="I41" s="1"/>
      <c r="J41" s="1"/>
      <c r="K41" s="1"/>
      <c r="L41" s="1"/>
      <c r="P41" s="1"/>
    </row>
    <row r="42" spans="1:16">
      <c r="A42" s="63"/>
      <c r="B42" s="54"/>
      <c r="C42" s="1"/>
      <c r="D42" s="1"/>
      <c r="E42" s="43"/>
      <c r="F42" s="1"/>
      <c r="G42" s="1"/>
      <c r="I42" s="1"/>
      <c r="J42" s="1"/>
      <c r="K42" s="1"/>
      <c r="L42" s="1"/>
      <c r="P42" s="1"/>
    </row>
    <row r="43" spans="1:16">
      <c r="A43" s="30" t="s">
        <v>29</v>
      </c>
      <c r="B43" s="53" t="s">
        <v>28</v>
      </c>
      <c r="C43" s="1"/>
      <c r="D43" s="1"/>
      <c r="E43" s="43"/>
      <c r="F43" s="1"/>
      <c r="G43" s="1"/>
      <c r="I43" s="1"/>
      <c r="J43" s="1"/>
      <c r="K43" s="1"/>
      <c r="L43" s="1"/>
      <c r="P43" s="1"/>
    </row>
    <row r="44" spans="1:16">
      <c r="A44" s="8"/>
      <c r="B44" s="54"/>
      <c r="C44" s="16"/>
      <c r="D44" s="17"/>
      <c r="E44" s="39"/>
      <c r="F44" s="1"/>
      <c r="G44" s="1"/>
      <c r="I44" s="1"/>
      <c r="J44" s="1"/>
      <c r="K44" s="1"/>
      <c r="L44" s="1"/>
      <c r="P44" s="1"/>
    </row>
    <row r="45" spans="1:16" ht="27.6">
      <c r="A45" s="8" t="s">
        <v>30</v>
      </c>
      <c r="B45" s="51" t="s">
        <v>94</v>
      </c>
      <c r="C45" s="16"/>
      <c r="D45" s="17"/>
      <c r="E45" s="39"/>
      <c r="F45" s="1"/>
      <c r="G45" s="1"/>
      <c r="I45" s="1"/>
      <c r="J45" s="1"/>
      <c r="K45" s="1"/>
      <c r="L45" s="1"/>
      <c r="P45" s="1"/>
    </row>
    <row r="46" spans="1:16">
      <c r="A46" s="8"/>
      <c r="B46" s="54" t="s">
        <v>1</v>
      </c>
      <c r="C46" s="16">
        <f>213+67</f>
        <v>280</v>
      </c>
      <c r="D46" s="260">
        <v>0</v>
      </c>
      <c r="E46" s="39">
        <f>ROUND(C46*ROUND(D46,2),2)</f>
        <v>0</v>
      </c>
      <c r="F46" s="1"/>
      <c r="G46" s="1"/>
      <c r="I46" s="1"/>
      <c r="J46" s="1"/>
      <c r="K46" s="1"/>
      <c r="L46" s="1"/>
      <c r="P46" s="1"/>
    </row>
    <row r="47" spans="1:16">
      <c r="A47" s="8"/>
      <c r="B47" s="54"/>
      <c r="C47" s="16"/>
      <c r="D47" s="17"/>
      <c r="E47" s="39"/>
      <c r="F47" s="1"/>
      <c r="G47" s="1"/>
      <c r="I47" s="1"/>
      <c r="J47" s="1"/>
      <c r="K47" s="1"/>
      <c r="L47" s="1"/>
      <c r="P47" s="1"/>
    </row>
    <row r="48" spans="1:16" ht="27.6">
      <c r="A48" s="8" t="s">
        <v>31</v>
      </c>
      <c r="B48" s="51" t="s">
        <v>440</v>
      </c>
      <c r="C48" s="16"/>
      <c r="D48" s="17"/>
      <c r="E48" s="39"/>
      <c r="F48" s="1"/>
      <c r="G48" s="1"/>
      <c r="I48" s="1"/>
      <c r="J48" s="1"/>
      <c r="K48" s="1"/>
      <c r="L48" s="1"/>
      <c r="P48" s="1"/>
    </row>
    <row r="49" spans="1:16">
      <c r="A49" s="8"/>
      <c r="B49" s="54" t="s">
        <v>1</v>
      </c>
      <c r="C49" s="16">
        <f>443+113</f>
        <v>556</v>
      </c>
      <c r="D49" s="260">
        <v>0</v>
      </c>
      <c r="E49" s="39">
        <f>ROUND(C49*ROUND(D49,2),2)</f>
        <v>0</v>
      </c>
      <c r="F49" s="1"/>
      <c r="G49" s="1"/>
      <c r="I49" s="1"/>
      <c r="J49" s="1"/>
      <c r="K49" s="1"/>
      <c r="L49" s="1"/>
      <c r="P49" s="1"/>
    </row>
    <row r="50" spans="1:16">
      <c r="A50" s="8"/>
      <c r="B50" s="54"/>
      <c r="C50" s="16"/>
      <c r="D50" s="16"/>
      <c r="E50" s="41"/>
      <c r="F50" s="1"/>
      <c r="G50" s="1"/>
      <c r="I50" s="1"/>
      <c r="J50" s="1"/>
      <c r="K50" s="1"/>
      <c r="L50" s="1"/>
      <c r="P50" s="1"/>
    </row>
    <row r="51" spans="1:16" ht="27.6">
      <c r="A51" s="8" t="s">
        <v>32</v>
      </c>
      <c r="B51" s="51" t="s">
        <v>441</v>
      </c>
      <c r="C51" s="16"/>
      <c r="D51" s="16"/>
      <c r="E51" s="41"/>
      <c r="F51" s="1"/>
      <c r="G51" s="1"/>
      <c r="I51" s="1"/>
      <c r="J51" s="1"/>
      <c r="K51" s="1"/>
      <c r="L51" s="1"/>
      <c r="P51" s="1"/>
    </row>
    <row r="52" spans="1:16">
      <c r="A52" s="8"/>
      <c r="B52" s="54" t="s">
        <v>1</v>
      </c>
      <c r="C52" s="16">
        <f>221.5+44.5</f>
        <v>266</v>
      </c>
      <c r="D52" s="260">
        <v>0</v>
      </c>
      <c r="E52" s="39">
        <f>ROUND(C52*ROUND(D52,2),2)</f>
        <v>0</v>
      </c>
      <c r="F52" s="1"/>
      <c r="G52" s="1"/>
      <c r="I52" s="1"/>
      <c r="J52" s="1"/>
      <c r="K52" s="1"/>
      <c r="L52" s="1"/>
      <c r="P52" s="1"/>
    </row>
    <row r="53" spans="1:16" s="77" customFormat="1" ht="13.5" customHeight="1">
      <c r="A53" s="80"/>
      <c r="B53" s="81"/>
      <c r="C53" s="78"/>
      <c r="D53" s="78"/>
      <c r="E53" s="78"/>
      <c r="F53" s="78"/>
    </row>
    <row r="54" spans="1:16" s="77" customFormat="1" ht="27" customHeight="1">
      <c r="A54" s="8" t="s">
        <v>308</v>
      </c>
      <c r="B54" s="51" t="s">
        <v>309</v>
      </c>
      <c r="C54" s="85"/>
      <c r="D54" s="78"/>
      <c r="E54" s="78"/>
      <c r="F54" s="78"/>
    </row>
    <row r="55" spans="1:16" s="77" customFormat="1" ht="13.5" customHeight="1">
      <c r="A55" s="83"/>
      <c r="B55" s="51" t="s">
        <v>1</v>
      </c>
      <c r="C55" s="16">
        <f>412*0.2</f>
        <v>82.4</v>
      </c>
      <c r="D55" s="260">
        <v>0</v>
      </c>
      <c r="E55" s="39">
        <f>ROUND(C55*ROUND(D55,2),2)</f>
        <v>0</v>
      </c>
      <c r="F55" s="16"/>
    </row>
    <row r="56" spans="1:16">
      <c r="A56" s="8"/>
      <c r="B56" s="51"/>
      <c r="C56" s="8"/>
      <c r="D56" s="8"/>
      <c r="E56" s="41"/>
      <c r="F56" s="1"/>
      <c r="G56" s="1"/>
      <c r="I56" s="1"/>
      <c r="J56" s="1"/>
      <c r="K56" s="1"/>
      <c r="L56" s="1"/>
      <c r="P56" s="1"/>
    </row>
    <row r="57" spans="1:16">
      <c r="A57" s="64" t="s">
        <v>29</v>
      </c>
      <c r="B57" s="53" t="s">
        <v>34</v>
      </c>
      <c r="C57" s="23"/>
      <c r="D57" s="23"/>
      <c r="E57" s="40">
        <f>SUM(E46:E55)</f>
        <v>0</v>
      </c>
      <c r="F57" s="1"/>
      <c r="G57" s="1"/>
      <c r="I57" s="1"/>
      <c r="J57" s="1"/>
      <c r="K57" s="1"/>
      <c r="L57" s="1"/>
      <c r="P57" s="1"/>
    </row>
    <row r="58" spans="1:16">
      <c r="A58" s="64"/>
      <c r="B58" s="53"/>
      <c r="C58" s="23"/>
      <c r="D58" s="23"/>
      <c r="E58" s="40"/>
      <c r="F58" s="1"/>
      <c r="G58" s="1"/>
      <c r="I58" s="1"/>
      <c r="J58" s="1"/>
      <c r="K58" s="1"/>
      <c r="L58" s="1"/>
      <c r="P58" s="1"/>
    </row>
    <row r="59" spans="1:16">
      <c r="A59" s="23" t="s">
        <v>35</v>
      </c>
      <c r="B59" s="53" t="s">
        <v>36</v>
      </c>
      <c r="C59" s="8"/>
      <c r="D59" s="8"/>
      <c r="E59" s="41"/>
      <c r="F59" s="8"/>
    </row>
    <row r="60" spans="1:16">
      <c r="A60" s="8"/>
      <c r="B60" s="51"/>
      <c r="C60" s="8"/>
      <c r="D60" s="8"/>
      <c r="E60" s="41"/>
      <c r="F60" s="8"/>
      <c r="P60" s="1"/>
    </row>
    <row r="61" spans="1:16" ht="27.6">
      <c r="A61" s="8" t="s">
        <v>38</v>
      </c>
      <c r="B61" s="51" t="s">
        <v>37</v>
      </c>
      <c r="C61" s="8"/>
      <c r="D61" s="8"/>
      <c r="E61" s="41"/>
      <c r="F61" s="8"/>
    </row>
    <row r="62" spans="1:16">
      <c r="A62" s="8"/>
      <c r="B62" s="51" t="s">
        <v>0</v>
      </c>
      <c r="C62" s="16">
        <v>1110</v>
      </c>
      <c r="D62" s="260">
        <v>0</v>
      </c>
      <c r="E62" s="39">
        <f>ROUND(C62*ROUND(D62,2),2)</f>
        <v>0</v>
      </c>
      <c r="F62" s="8"/>
      <c r="P62" s="1"/>
    </row>
    <row r="63" spans="1:16" s="77" customFormat="1" ht="13.5" customHeight="1">
      <c r="A63" s="83"/>
      <c r="B63" s="81"/>
      <c r="C63" s="78"/>
      <c r="D63" s="78"/>
      <c r="E63" s="78"/>
      <c r="F63" s="78"/>
    </row>
    <row r="64" spans="1:16" s="77" customFormat="1" ht="13.5" customHeight="1">
      <c r="A64" s="8" t="s">
        <v>278</v>
      </c>
      <c r="B64" s="51" t="s">
        <v>311</v>
      </c>
      <c r="C64" s="8"/>
      <c r="D64" s="8"/>
      <c r="E64" s="41"/>
      <c r="F64" s="78"/>
    </row>
    <row r="65" spans="1:16" s="77" customFormat="1" ht="13.5" customHeight="1">
      <c r="A65" s="8"/>
      <c r="B65" s="51" t="s">
        <v>0</v>
      </c>
      <c r="C65" s="16">
        <f>654*1.2</f>
        <v>784.8</v>
      </c>
      <c r="D65" s="260">
        <v>0</v>
      </c>
      <c r="E65" s="39">
        <f>ROUND(C65*ROUND(D65,2),2)</f>
        <v>0</v>
      </c>
      <c r="F65" s="78"/>
    </row>
    <row r="66" spans="1:16">
      <c r="A66" s="8"/>
      <c r="B66" s="51"/>
      <c r="C66" s="16"/>
      <c r="D66" s="16"/>
      <c r="E66" s="41"/>
      <c r="F66" s="8"/>
    </row>
    <row r="67" spans="1:16">
      <c r="A67" s="23" t="s">
        <v>35</v>
      </c>
      <c r="B67" s="53" t="s">
        <v>39</v>
      </c>
      <c r="C67" s="16"/>
      <c r="D67" s="16"/>
      <c r="E67" s="40">
        <f>SUM(E62:E65)</f>
        <v>0</v>
      </c>
      <c r="F67" s="8"/>
      <c r="P67" s="1"/>
    </row>
    <row r="68" spans="1:16">
      <c r="A68" s="8"/>
      <c r="B68" s="51"/>
      <c r="C68" s="8"/>
      <c r="D68" s="8"/>
      <c r="E68" s="41"/>
      <c r="F68" s="8"/>
      <c r="P68" s="1"/>
    </row>
    <row r="69" spans="1:16">
      <c r="A69" s="23" t="s">
        <v>40</v>
      </c>
      <c r="B69" s="53" t="s">
        <v>41</v>
      </c>
      <c r="C69" s="8"/>
      <c r="D69" s="10"/>
      <c r="E69" s="39"/>
    </row>
    <row r="70" spans="1:16">
      <c r="A70" s="8"/>
      <c r="B70" s="51"/>
      <c r="C70" s="8"/>
      <c r="D70" s="8"/>
      <c r="E70" s="39"/>
    </row>
    <row r="71" spans="1:16" ht="27.6">
      <c r="A71" s="8" t="s">
        <v>42</v>
      </c>
      <c r="B71" s="54" t="s">
        <v>43</v>
      </c>
      <c r="C71" s="16"/>
      <c r="D71" s="16"/>
      <c r="E71" s="39"/>
      <c r="F71" s="1"/>
      <c r="P71" s="1"/>
    </row>
    <row r="72" spans="1:16">
      <c r="A72" s="8"/>
      <c r="B72" s="54" t="s">
        <v>1</v>
      </c>
      <c r="C72" s="16">
        <v>310</v>
      </c>
      <c r="D72" s="260">
        <v>0</v>
      </c>
      <c r="E72" s="39">
        <f>ROUND(C72*ROUND(D72,2),2)</f>
        <v>0</v>
      </c>
      <c r="F72" s="1"/>
    </row>
    <row r="73" spans="1:16">
      <c r="A73" s="8"/>
      <c r="B73" s="54"/>
      <c r="C73" s="16"/>
      <c r="D73" s="16"/>
      <c r="E73" s="39"/>
      <c r="F73" s="1"/>
      <c r="P73" s="1"/>
    </row>
    <row r="74" spans="1:16" ht="27.6">
      <c r="A74" s="8" t="s">
        <v>44</v>
      </c>
      <c r="B74" s="54" t="s">
        <v>45</v>
      </c>
      <c r="C74" s="16"/>
      <c r="D74" s="16"/>
      <c r="E74" s="39"/>
      <c r="F74" s="1"/>
    </row>
    <row r="75" spans="1:16">
      <c r="A75" s="8"/>
      <c r="B75" s="54" t="s">
        <v>1</v>
      </c>
      <c r="C75" s="16">
        <f>286+303</f>
        <v>589</v>
      </c>
      <c r="D75" s="260">
        <v>0</v>
      </c>
      <c r="E75" s="39">
        <f>ROUND(C75*ROUND(D75,2),2)</f>
        <v>0</v>
      </c>
      <c r="F75" s="1"/>
      <c r="P75" s="1"/>
    </row>
    <row r="76" spans="1:16">
      <c r="A76" s="8"/>
      <c r="B76" s="54"/>
      <c r="C76" s="16"/>
      <c r="D76" s="16"/>
      <c r="E76" s="39"/>
      <c r="F76" s="1"/>
    </row>
    <row r="77" spans="1:16" ht="27.6">
      <c r="A77" s="8" t="s">
        <v>46</v>
      </c>
      <c r="B77" s="54" t="s">
        <v>47</v>
      </c>
      <c r="C77" s="16"/>
      <c r="D77" s="16"/>
      <c r="E77" s="39"/>
      <c r="F77" s="1"/>
      <c r="P77" s="1"/>
    </row>
    <row r="78" spans="1:16">
      <c r="A78" s="30"/>
      <c r="B78" s="54" t="s">
        <v>1</v>
      </c>
      <c r="C78" s="16">
        <f>600+303</f>
        <v>903</v>
      </c>
      <c r="D78" s="260">
        <v>0</v>
      </c>
      <c r="E78" s="39">
        <f>ROUND(C78*ROUND(D78,2),2)</f>
        <v>0</v>
      </c>
      <c r="F78" s="1"/>
    </row>
    <row r="79" spans="1:16">
      <c r="A79" s="30"/>
      <c r="B79" s="54"/>
      <c r="C79" s="16"/>
      <c r="D79" s="16"/>
      <c r="E79" s="39"/>
      <c r="F79" s="1"/>
    </row>
    <row r="80" spans="1:16">
      <c r="A80" s="23" t="s">
        <v>40</v>
      </c>
      <c r="B80" s="53" t="s">
        <v>48</v>
      </c>
      <c r="C80" s="16"/>
      <c r="D80" s="16"/>
      <c r="E80" s="40">
        <f>SUM(E72:E78)</f>
        <v>0</v>
      </c>
      <c r="F80" s="1"/>
    </row>
    <row r="81" spans="1:16">
      <c r="A81" s="30"/>
      <c r="B81" s="54"/>
      <c r="C81" s="16"/>
      <c r="D81" s="16"/>
      <c r="E81" s="39"/>
      <c r="F81" s="1"/>
      <c r="P81" s="1"/>
    </row>
    <row r="82" spans="1:16">
      <c r="A82" s="64" t="s">
        <v>49</v>
      </c>
      <c r="B82" s="55" t="s">
        <v>50</v>
      </c>
      <c r="C82" s="17"/>
      <c r="D82" s="17"/>
      <c r="E82" s="39"/>
      <c r="F82" s="1"/>
      <c r="P82" s="1"/>
    </row>
    <row r="83" spans="1:16">
      <c r="A83" s="30"/>
      <c r="B83" s="54"/>
      <c r="C83" s="17"/>
      <c r="D83" s="17"/>
      <c r="E83" s="39"/>
      <c r="F83" s="1"/>
    </row>
    <row r="84" spans="1:16" ht="27.6">
      <c r="A84" s="8" t="s">
        <v>51</v>
      </c>
      <c r="B84" s="51" t="s">
        <v>52</v>
      </c>
      <c r="C84" s="17"/>
      <c r="D84" s="17"/>
      <c r="E84" s="39"/>
      <c r="F84" s="1"/>
      <c r="P84" s="1"/>
    </row>
    <row r="85" spans="1:16">
      <c r="A85" s="8"/>
      <c r="B85" s="54" t="s">
        <v>0</v>
      </c>
      <c r="C85" s="17">
        <f>993+175</f>
        <v>1168</v>
      </c>
      <c r="D85" s="260">
        <v>0</v>
      </c>
      <c r="E85" s="39">
        <f>ROUND(C85*ROUND(D85,2),2)</f>
        <v>0</v>
      </c>
      <c r="F85" s="1"/>
    </row>
    <row r="86" spans="1:16">
      <c r="A86" s="8"/>
      <c r="B86" s="54"/>
      <c r="C86" s="17"/>
      <c r="D86" s="17"/>
      <c r="E86" s="39"/>
      <c r="F86" s="1"/>
      <c r="P86" s="1"/>
    </row>
    <row r="87" spans="1:16">
      <c r="A87" s="23" t="s">
        <v>49</v>
      </c>
      <c r="B87" s="53" t="s">
        <v>53</v>
      </c>
      <c r="C87" s="16"/>
      <c r="D87" s="16"/>
      <c r="E87" s="40">
        <f>SUM(E85)</f>
        <v>0</v>
      </c>
      <c r="F87" s="1"/>
    </row>
    <row r="88" spans="1:16">
      <c r="A88" s="8"/>
      <c r="B88" s="54"/>
      <c r="C88" s="17"/>
      <c r="D88" s="17"/>
      <c r="E88" s="39"/>
      <c r="F88" s="1"/>
    </row>
    <row r="89" spans="1:16">
      <c r="A89" s="8"/>
      <c r="B89" s="54"/>
      <c r="C89" s="17"/>
      <c r="D89" s="1"/>
      <c r="E89" s="43"/>
      <c r="F89" s="1"/>
    </row>
    <row r="90" spans="1:16">
      <c r="A90" s="64" t="s">
        <v>27</v>
      </c>
      <c r="B90" s="55" t="s">
        <v>54</v>
      </c>
      <c r="C90" s="17"/>
      <c r="D90" s="1"/>
      <c r="E90" s="42">
        <f>SUM(E87+E80+E67+E57)</f>
        <v>0</v>
      </c>
      <c r="F90" s="1"/>
    </row>
    <row r="91" spans="1:16">
      <c r="A91" s="8"/>
      <c r="B91" s="54"/>
      <c r="C91" s="17"/>
      <c r="D91" s="1"/>
      <c r="E91" s="43"/>
      <c r="F91" s="1"/>
    </row>
    <row r="92" spans="1:16">
      <c r="A92" s="8"/>
      <c r="B92" s="54"/>
      <c r="C92" s="17"/>
      <c r="D92" s="1"/>
      <c r="E92" s="43"/>
      <c r="F92" s="1"/>
    </row>
    <row r="93" spans="1:16">
      <c r="A93" s="64" t="s">
        <v>55</v>
      </c>
      <c r="B93" s="53" t="s">
        <v>56</v>
      </c>
      <c r="E93" s="43"/>
    </row>
    <row r="94" spans="1:16">
      <c r="A94" s="30"/>
      <c r="B94" s="51"/>
      <c r="C94" s="10"/>
      <c r="D94" s="10"/>
      <c r="E94" s="39"/>
      <c r="F94" s="10"/>
      <c r="P94" s="1"/>
    </row>
    <row r="95" spans="1:16">
      <c r="A95" s="64" t="s">
        <v>57</v>
      </c>
      <c r="B95" s="53" t="s">
        <v>58</v>
      </c>
      <c r="C95" s="10"/>
      <c r="D95" s="10"/>
      <c r="E95" s="39"/>
      <c r="F95" s="10"/>
    </row>
    <row r="96" spans="1:16">
      <c r="A96" s="30"/>
      <c r="B96" s="51"/>
      <c r="C96" s="10"/>
      <c r="D96" s="10"/>
      <c r="E96" s="39"/>
      <c r="F96" s="10"/>
      <c r="P96" s="1"/>
    </row>
    <row r="97" spans="1:6">
      <c r="A97" s="64" t="s">
        <v>59</v>
      </c>
      <c r="B97" s="53" t="s">
        <v>60</v>
      </c>
      <c r="C97" s="10"/>
      <c r="D97" s="10"/>
      <c r="E97" s="39"/>
      <c r="F97" s="10"/>
    </row>
    <row r="98" spans="1:6">
      <c r="A98" s="30"/>
      <c r="B98" s="51"/>
      <c r="C98" s="10"/>
      <c r="D98" s="10"/>
      <c r="E98" s="39"/>
      <c r="F98" s="10"/>
    </row>
    <row r="99" spans="1:6" ht="27.6">
      <c r="A99" s="8" t="s">
        <v>61</v>
      </c>
      <c r="B99" s="51" t="s">
        <v>62</v>
      </c>
      <c r="C99" s="8"/>
      <c r="D99" s="8"/>
      <c r="E99" s="39"/>
      <c r="F99" s="10"/>
    </row>
    <row r="100" spans="1:6">
      <c r="A100" s="8"/>
      <c r="B100" s="51" t="s">
        <v>1</v>
      </c>
      <c r="C100" s="16">
        <f>155+180.5</f>
        <v>335.5</v>
      </c>
      <c r="D100" s="260">
        <v>0</v>
      </c>
      <c r="E100" s="39">
        <f>ROUND(C100*ROUND(D100,2),2)</f>
        <v>0</v>
      </c>
      <c r="F100" s="10"/>
    </row>
    <row r="101" spans="1:6">
      <c r="A101" s="8"/>
      <c r="B101" s="51"/>
      <c r="C101" s="16"/>
      <c r="D101" s="16"/>
      <c r="E101" s="41"/>
      <c r="F101" s="10"/>
    </row>
    <row r="102" spans="1:6">
      <c r="A102" s="64" t="s">
        <v>59</v>
      </c>
      <c r="B102" s="53" t="s">
        <v>63</v>
      </c>
      <c r="C102" s="22"/>
      <c r="D102" s="22"/>
      <c r="E102" s="40">
        <f>SUM(E100)</f>
        <v>0</v>
      </c>
      <c r="F102" s="10"/>
    </row>
    <row r="103" spans="1:6">
      <c r="A103" s="8"/>
      <c r="B103" s="51"/>
      <c r="C103" s="16"/>
      <c r="D103" s="16"/>
      <c r="E103" s="41"/>
      <c r="F103" s="10"/>
    </row>
    <row r="104" spans="1:6">
      <c r="A104" s="23" t="s">
        <v>64</v>
      </c>
      <c r="B104" s="53" t="s">
        <v>65</v>
      </c>
      <c r="C104" s="22"/>
      <c r="D104" s="22"/>
      <c r="E104" s="40"/>
      <c r="F104" s="10"/>
    </row>
    <row r="105" spans="1:6">
      <c r="A105" s="23"/>
      <c r="B105" s="53"/>
      <c r="C105" s="22"/>
      <c r="D105" s="22"/>
      <c r="E105" s="40"/>
      <c r="F105" s="10"/>
    </row>
    <row r="106" spans="1:6">
      <c r="A106" s="27" t="s">
        <v>66</v>
      </c>
      <c r="B106" s="53" t="s">
        <v>67</v>
      </c>
      <c r="C106" s="22"/>
      <c r="D106" s="22"/>
      <c r="E106" s="40"/>
      <c r="F106" s="10"/>
    </row>
    <row r="107" spans="1:6">
      <c r="A107" s="27"/>
      <c r="B107" s="53"/>
      <c r="C107" s="22"/>
      <c r="D107" s="22"/>
      <c r="E107" s="40"/>
      <c r="F107" s="10"/>
    </row>
    <row r="108" spans="1:6" ht="27.6">
      <c r="A108" s="8" t="s">
        <v>68</v>
      </c>
      <c r="B108" s="51" t="s">
        <v>69</v>
      </c>
      <c r="C108" s="16"/>
      <c r="D108" s="16"/>
      <c r="E108" s="39"/>
      <c r="F108" s="17"/>
    </row>
    <row r="109" spans="1:6">
      <c r="A109" s="8"/>
      <c r="B109" s="51" t="s">
        <v>0</v>
      </c>
      <c r="C109" s="17">
        <f>643+654</f>
        <v>1297</v>
      </c>
      <c r="D109" s="260">
        <v>0</v>
      </c>
      <c r="E109" s="39">
        <f>ROUND(C109*ROUND(D109,2),2)</f>
        <v>0</v>
      </c>
      <c r="F109" s="17"/>
    </row>
    <row r="110" spans="1:6">
      <c r="A110" s="8"/>
      <c r="B110" s="51"/>
      <c r="C110" s="17"/>
      <c r="D110" s="17"/>
      <c r="E110" s="39"/>
      <c r="F110" s="1"/>
    </row>
    <row r="111" spans="1:6">
      <c r="A111" s="23" t="s">
        <v>64</v>
      </c>
      <c r="B111" s="53" t="s">
        <v>70</v>
      </c>
      <c r="C111" s="17"/>
      <c r="D111" s="17"/>
      <c r="E111" s="42">
        <f>SUM(E109)</f>
        <v>0</v>
      </c>
      <c r="F111" s="1"/>
    </row>
    <row r="112" spans="1:6">
      <c r="A112" s="8"/>
      <c r="B112" s="51"/>
      <c r="C112" s="17"/>
      <c r="D112" s="17"/>
      <c r="E112" s="39"/>
      <c r="F112" s="1"/>
    </row>
    <row r="113" spans="1:7">
      <c r="A113" s="64" t="s">
        <v>73</v>
      </c>
      <c r="B113" s="53" t="s">
        <v>72</v>
      </c>
      <c r="C113" s="25"/>
      <c r="D113" s="17"/>
      <c r="E113" s="39"/>
      <c r="F113" s="1"/>
    </row>
    <row r="114" spans="1:7">
      <c r="A114" s="64"/>
      <c r="B114" s="53"/>
      <c r="C114" s="25"/>
      <c r="D114" s="17"/>
      <c r="E114" s="39"/>
      <c r="F114" s="1"/>
    </row>
    <row r="115" spans="1:7">
      <c r="A115" s="64" t="s">
        <v>71</v>
      </c>
      <c r="B115" s="53" t="s">
        <v>74</v>
      </c>
      <c r="C115" s="24"/>
      <c r="D115" s="10"/>
      <c r="E115" s="39"/>
    </row>
    <row r="116" spans="1:7">
      <c r="A116" s="64"/>
      <c r="B116" s="53"/>
      <c r="C116" s="24"/>
      <c r="D116" s="10"/>
      <c r="E116" s="39"/>
    </row>
    <row r="117" spans="1:7" ht="41.4">
      <c r="A117" s="23" t="s">
        <v>75</v>
      </c>
      <c r="B117" s="51" t="s">
        <v>442</v>
      </c>
      <c r="C117" s="24"/>
      <c r="D117" s="10"/>
      <c r="E117" s="39"/>
    </row>
    <row r="118" spans="1:7">
      <c r="A118" s="30"/>
      <c r="B118" s="51" t="s">
        <v>2</v>
      </c>
      <c r="C118" s="17">
        <f>328+412</f>
        <v>740</v>
      </c>
      <c r="D118" s="260">
        <v>0</v>
      </c>
      <c r="E118" s="39">
        <f>ROUND(C118*ROUND(D118,2),2)</f>
        <v>0</v>
      </c>
    </row>
    <row r="119" spans="1:7">
      <c r="A119" s="30"/>
      <c r="B119" s="51"/>
      <c r="C119" s="17"/>
      <c r="D119" s="17"/>
      <c r="E119" s="39"/>
    </row>
    <row r="120" spans="1:7">
      <c r="A120" s="64" t="s">
        <v>71</v>
      </c>
      <c r="B120" s="53" t="s">
        <v>76</v>
      </c>
      <c r="C120" s="17"/>
      <c r="D120" s="17"/>
      <c r="E120" s="42">
        <f>SUM(E118)</f>
        <v>0</v>
      </c>
    </row>
    <row r="121" spans="1:7">
      <c r="A121" s="64"/>
      <c r="B121" s="53"/>
      <c r="C121" s="17"/>
      <c r="D121" s="17"/>
      <c r="E121" s="42"/>
    </row>
    <row r="122" spans="1:7">
      <c r="A122" s="64" t="s">
        <v>77</v>
      </c>
      <c r="B122" s="53" t="s">
        <v>78</v>
      </c>
      <c r="C122" s="10"/>
      <c r="D122" s="10"/>
      <c r="E122" s="39"/>
    </row>
    <row r="123" spans="1:7">
      <c r="A123" s="30"/>
      <c r="B123" s="51"/>
      <c r="C123" s="10"/>
      <c r="D123" s="10"/>
      <c r="E123" s="39"/>
    </row>
    <row r="124" spans="1:7">
      <c r="A124" s="30" t="s">
        <v>79</v>
      </c>
      <c r="B124" s="51" t="s">
        <v>80</v>
      </c>
      <c r="C124" s="17"/>
      <c r="D124" s="17"/>
      <c r="E124" s="39"/>
      <c r="F124" s="1"/>
      <c r="G124" s="1"/>
    </row>
    <row r="125" spans="1:7">
      <c r="A125" s="30"/>
      <c r="B125" s="51" t="s">
        <v>1</v>
      </c>
      <c r="C125" s="17">
        <f>16+85</f>
        <v>101</v>
      </c>
      <c r="D125" s="260">
        <v>0</v>
      </c>
      <c r="E125" s="39">
        <f>ROUND(C125*ROUND(D125,2),2)</f>
        <v>0</v>
      </c>
      <c r="F125" s="1"/>
      <c r="G125" s="1"/>
    </row>
    <row r="126" spans="1:7">
      <c r="A126" s="30"/>
      <c r="B126" s="51"/>
      <c r="C126" s="17"/>
      <c r="D126" s="17"/>
      <c r="E126" s="39"/>
      <c r="F126" s="1"/>
      <c r="G126" s="1"/>
    </row>
    <row r="127" spans="1:7">
      <c r="A127" s="64" t="s">
        <v>77</v>
      </c>
      <c r="B127" s="53" t="s">
        <v>81</v>
      </c>
      <c r="C127" s="17"/>
      <c r="D127" s="17"/>
      <c r="E127" s="42">
        <f>SUM(E125)</f>
        <v>0</v>
      </c>
      <c r="F127" s="1"/>
      <c r="G127" s="1"/>
    </row>
    <row r="128" spans="1:7">
      <c r="A128" s="30"/>
      <c r="B128" s="51"/>
      <c r="C128" s="17"/>
      <c r="D128" s="17"/>
      <c r="E128" s="39"/>
      <c r="F128" s="1"/>
      <c r="G128" s="1"/>
    </row>
    <row r="129" spans="1:7">
      <c r="A129" s="30"/>
      <c r="B129" s="51"/>
      <c r="C129" s="17"/>
      <c r="D129" s="17"/>
      <c r="E129" s="39"/>
      <c r="F129" s="1"/>
      <c r="G129" s="1"/>
    </row>
    <row r="130" spans="1:7">
      <c r="A130" s="64" t="s">
        <v>55</v>
      </c>
      <c r="B130" s="53" t="s">
        <v>82</v>
      </c>
      <c r="C130" s="17"/>
      <c r="D130" s="17"/>
      <c r="E130" s="90">
        <f>SUM(E127+E120+E111+E102)</f>
        <v>0</v>
      </c>
      <c r="F130" s="1"/>
      <c r="G130" s="1"/>
    </row>
    <row r="131" spans="1:7">
      <c r="A131" s="30"/>
      <c r="B131" s="51"/>
      <c r="C131" s="17"/>
      <c r="D131" s="17"/>
      <c r="E131" s="39"/>
      <c r="F131" s="1"/>
      <c r="G131" s="1"/>
    </row>
    <row r="132" spans="1:7">
      <c r="A132" s="21" t="s">
        <v>83</v>
      </c>
      <c r="B132" s="55" t="s">
        <v>8</v>
      </c>
      <c r="C132" s="17"/>
      <c r="D132" s="17"/>
      <c r="E132" s="39"/>
      <c r="F132" s="1"/>
      <c r="G132" s="1"/>
    </row>
    <row r="133" spans="1:7">
      <c r="A133" s="20"/>
      <c r="B133" s="54"/>
      <c r="C133" s="17"/>
      <c r="D133" s="17"/>
      <c r="E133" s="39"/>
      <c r="F133" s="1"/>
      <c r="G133" s="1"/>
    </row>
    <row r="134" spans="1:7">
      <c r="A134" s="21" t="s">
        <v>86</v>
      </c>
      <c r="B134" s="55" t="s">
        <v>85</v>
      </c>
      <c r="C134" s="17"/>
      <c r="D134" s="10"/>
      <c r="E134" s="39"/>
    </row>
    <row r="135" spans="1:7">
      <c r="A135" s="20"/>
      <c r="B135" s="54"/>
      <c r="C135" s="17"/>
      <c r="D135" s="10"/>
      <c r="E135" s="39"/>
    </row>
    <row r="136" spans="1:7">
      <c r="A136" s="20" t="s">
        <v>84</v>
      </c>
      <c r="B136" s="54" t="s">
        <v>87</v>
      </c>
      <c r="C136" s="17"/>
      <c r="D136" s="10"/>
      <c r="E136" s="39"/>
    </row>
    <row r="137" spans="1:7">
      <c r="A137" s="20"/>
      <c r="B137" s="54" t="s">
        <v>88</v>
      </c>
      <c r="C137" s="17">
        <f>10+5</f>
        <v>15</v>
      </c>
      <c r="D137" s="17">
        <v>45</v>
      </c>
      <c r="E137" s="39">
        <f>ROUND(C137*ROUND(D137,2),2)</f>
        <v>675</v>
      </c>
    </row>
    <row r="138" spans="1:7">
      <c r="A138" s="20"/>
      <c r="B138" s="54"/>
      <c r="C138" s="17"/>
      <c r="D138" s="17"/>
      <c r="E138" s="39"/>
    </row>
    <row r="139" spans="1:7">
      <c r="A139" s="30" t="s">
        <v>89</v>
      </c>
      <c r="B139" s="51" t="s">
        <v>434</v>
      </c>
      <c r="C139" s="17"/>
      <c r="D139" s="17"/>
      <c r="E139" s="39"/>
    </row>
    <row r="140" spans="1:7">
      <c r="A140" s="30"/>
      <c r="B140" s="51" t="s">
        <v>88</v>
      </c>
      <c r="C140" s="17">
        <v>5</v>
      </c>
      <c r="D140" s="17">
        <v>45</v>
      </c>
      <c r="E140" s="39">
        <f>ROUND(C140*ROUND(D140,2),2)</f>
        <v>225</v>
      </c>
    </row>
    <row r="141" spans="1:7">
      <c r="A141" s="30"/>
      <c r="B141" s="51"/>
      <c r="C141" s="17"/>
      <c r="D141" s="17"/>
      <c r="E141" s="39"/>
    </row>
    <row r="142" spans="1:7">
      <c r="A142" s="21" t="s">
        <v>83</v>
      </c>
      <c r="B142" s="55" t="s">
        <v>92</v>
      </c>
      <c r="C142" s="1"/>
      <c r="D142" s="1"/>
      <c r="E142" s="90">
        <f>SUM(E137:E140)</f>
        <v>900</v>
      </c>
    </row>
    <row r="143" spans="1:7">
      <c r="A143" s="63"/>
      <c r="B143" s="70"/>
      <c r="C143" s="1"/>
      <c r="D143" s="1"/>
      <c r="E143" s="43"/>
    </row>
    <row r="144" spans="1:7">
      <c r="A144" s="63"/>
      <c r="B144" s="70"/>
      <c r="E144" s="43"/>
    </row>
    <row r="145" spans="1:5">
      <c r="A145" s="63"/>
      <c r="B145" s="70"/>
      <c r="E145" s="43"/>
    </row>
    <row r="146" spans="1:5">
      <c r="A146" s="63"/>
      <c r="B146" s="70"/>
      <c r="E146" s="43"/>
    </row>
    <row r="147" spans="1:5">
      <c r="A147" s="63"/>
      <c r="B147" s="70"/>
      <c r="E147" s="43"/>
    </row>
    <row r="148" spans="1:5">
      <c r="A148" s="63"/>
      <c r="B148" s="70"/>
      <c r="E148" s="43"/>
    </row>
    <row r="149" spans="1:5">
      <c r="A149" s="63"/>
      <c r="B149" s="70"/>
      <c r="E149" s="43"/>
    </row>
    <row r="150" spans="1:5">
      <c r="A150" s="63"/>
      <c r="B150" s="70"/>
      <c r="E150" s="43"/>
    </row>
    <row r="151" spans="1:5">
      <c r="A151" s="63"/>
      <c r="B151" s="70"/>
      <c r="E151" s="43"/>
    </row>
    <row r="152" spans="1:5">
      <c r="A152" s="63"/>
      <c r="B152" s="70"/>
      <c r="E152" s="43"/>
    </row>
    <row r="153" spans="1:5">
      <c r="A153" s="63"/>
      <c r="B153" s="70"/>
      <c r="E153" s="43"/>
    </row>
    <row r="154" spans="1:5">
      <c r="A154" s="63"/>
      <c r="B154" s="70"/>
      <c r="E154" s="43"/>
    </row>
    <row r="155" spans="1:5">
      <c r="A155" s="63"/>
      <c r="B155" s="70"/>
      <c r="E155" s="43"/>
    </row>
    <row r="156" spans="1:5">
      <c r="A156" s="63"/>
      <c r="B156" s="70"/>
      <c r="E156" s="43"/>
    </row>
    <row r="157" spans="1:5">
      <c r="A157" s="63"/>
      <c r="B157" s="70"/>
      <c r="E157" s="43"/>
    </row>
    <row r="158" spans="1:5">
      <c r="A158" s="63"/>
      <c r="B158" s="70"/>
      <c r="E158" s="43"/>
    </row>
    <row r="159" spans="1:5">
      <c r="A159" s="63"/>
      <c r="B159" s="70"/>
      <c r="E159" s="43"/>
    </row>
    <row r="160" spans="1:5">
      <c r="B160" s="69"/>
      <c r="E160" s="43"/>
    </row>
    <row r="161" spans="2:5">
      <c r="B161" s="69"/>
      <c r="E161" s="43"/>
    </row>
    <row r="162" spans="2:5">
      <c r="B162" s="69"/>
      <c r="E162" s="43"/>
    </row>
    <row r="163" spans="2:5">
      <c r="B163" s="69"/>
      <c r="E163" s="43"/>
    </row>
    <row r="164" spans="2:5">
      <c r="B164" s="69"/>
      <c r="E164" s="43"/>
    </row>
    <row r="165" spans="2:5">
      <c r="B165" s="28"/>
      <c r="E165" s="43"/>
    </row>
    <row r="166" spans="2:5">
      <c r="B166" s="28"/>
      <c r="E166" s="43"/>
    </row>
    <row r="167" spans="2:5">
      <c r="B167" s="28"/>
      <c r="E167" s="43"/>
    </row>
    <row r="168" spans="2:5">
      <c r="B168" s="28"/>
      <c r="E168" s="43"/>
    </row>
    <row r="169" spans="2:5">
      <c r="B169" s="28"/>
      <c r="E169" s="43"/>
    </row>
    <row r="170" spans="2:5">
      <c r="B170" s="28"/>
      <c r="E170" s="43"/>
    </row>
    <row r="171" spans="2:5">
      <c r="B171" s="28"/>
      <c r="E171" s="43"/>
    </row>
    <row r="172" spans="2:5">
      <c r="B172" s="28"/>
      <c r="E172" s="43"/>
    </row>
    <row r="173" spans="2:5">
      <c r="B173" s="28"/>
      <c r="E173" s="43"/>
    </row>
    <row r="174" spans="2:5">
      <c r="B174" s="28"/>
      <c r="E174" s="43"/>
    </row>
    <row r="175" spans="2:5">
      <c r="B175" s="28"/>
      <c r="E175" s="43"/>
    </row>
    <row r="176" spans="2:5">
      <c r="B176" s="28"/>
      <c r="E176" s="43"/>
    </row>
    <row r="177" spans="2:5">
      <c r="B177" s="28"/>
      <c r="E177" s="43"/>
    </row>
    <row r="178" spans="2:5">
      <c r="B178" s="28"/>
      <c r="E178" s="43"/>
    </row>
    <row r="179" spans="2:5">
      <c r="E179" s="43"/>
    </row>
    <row r="180" spans="2:5">
      <c r="E180" s="43"/>
    </row>
    <row r="181" spans="2:5">
      <c r="E181" s="43"/>
    </row>
    <row r="182" spans="2:5">
      <c r="E182" s="43"/>
    </row>
    <row r="183" spans="2:5">
      <c r="E183" s="43"/>
    </row>
    <row r="184" spans="2:5">
      <c r="E184" s="43"/>
    </row>
    <row r="185" spans="2:5">
      <c r="E185" s="43"/>
    </row>
    <row r="186" spans="2:5">
      <c r="E186" s="43"/>
    </row>
    <row r="187" spans="2:5">
      <c r="E187" s="43"/>
    </row>
    <row r="188" spans="2:5">
      <c r="E188" s="43"/>
    </row>
    <row r="189" spans="2:5">
      <c r="E189" s="43"/>
    </row>
    <row r="190" spans="2:5">
      <c r="E190" s="43"/>
    </row>
    <row r="191" spans="2:5">
      <c r="E191" s="43"/>
    </row>
    <row r="192" spans="2:5">
      <c r="E192" s="43"/>
    </row>
    <row r="193" spans="5:5">
      <c r="E193" s="43"/>
    </row>
    <row r="194" spans="5:5">
      <c r="E194" s="43"/>
    </row>
    <row r="195" spans="5:5">
      <c r="E195" s="43"/>
    </row>
    <row r="196" spans="5:5">
      <c r="E196" s="43"/>
    </row>
    <row r="197" spans="5:5">
      <c r="E197" s="43"/>
    </row>
    <row r="198" spans="5:5">
      <c r="E198" s="43"/>
    </row>
    <row r="199" spans="5:5">
      <c r="E199" s="43"/>
    </row>
    <row r="200" spans="5:5">
      <c r="E200" s="43"/>
    </row>
    <row r="201" spans="5:5">
      <c r="E201" s="43"/>
    </row>
    <row r="202" spans="5:5">
      <c r="E202" s="43"/>
    </row>
    <row r="203" spans="5:5">
      <c r="E203" s="43"/>
    </row>
    <row r="204" spans="5:5">
      <c r="E204" s="43"/>
    </row>
  </sheetData>
  <sheetProtection algorithmName="SHA-512" hashValue="VutXjWeMvdr7sEVhdGxUel0UdZDHeWzmPG/05xIRasu6L3iqSp2NdQ+sOehHygdbK1m/ViHuJKxA8XAlwfmw+A==" saltValue="17mKdhk60mQxZbk74GYniA==" spinCount="100000" sheet="1" objects="1" scenarios="1"/>
  <pageMargins left="0.98425196850393704" right="0.98425196850393704" top="0.78740157480314965" bottom="0.98425196850393704" header="0.39370078740157483" footer="0.39370078740157483"/>
  <pageSetup paperSize="9" scale="83" orientation="portrait" horizontalDpi="4294967293" r:id="rId1"/>
  <headerFooter>
    <oddHeader>&amp;L&amp;10Rekonstrukcija odseka ceste R2-421/2506 Ručetna vas - Jugorje, od km 5,600 do km 6,650</oddHeader>
    <oddFooter>&amp;C&amp;A&amp;RStran &amp;P/&amp;N</oddFooter>
  </headerFooter>
  <rowBreaks count="1" manualBreakCount="1">
    <brk id="9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8A48C-7E8F-4024-807A-88BACF8B445B}">
  <dimension ref="A1:R188"/>
  <sheetViews>
    <sheetView zoomScaleNormal="100" zoomScaleSheetLayoutView="70" workbookViewId="0">
      <selection activeCell="B18" sqref="B18"/>
    </sheetView>
  </sheetViews>
  <sheetFormatPr defaultColWidth="10.05078125" defaultRowHeight="12.3"/>
  <cols>
    <col min="1" max="1" width="7.83984375" style="281" customWidth="1"/>
    <col min="2" max="2" width="32.68359375" style="306" customWidth="1"/>
    <col min="3" max="3" width="7.83984375" style="306" customWidth="1"/>
    <col min="4" max="4" width="9.7890625" style="307" customWidth="1"/>
    <col min="5" max="5" width="1.9453125" style="308" customWidth="1"/>
    <col min="6" max="6" width="13.5234375" style="311" customWidth="1"/>
    <col min="7" max="7" width="1.9453125" style="280" customWidth="1"/>
    <col min="8" max="8" width="14.15625" style="277" customWidth="1"/>
    <col min="9" max="9" width="4.26171875" style="270" customWidth="1"/>
    <col min="10" max="10" width="17.1015625" style="270" customWidth="1"/>
    <col min="11" max="11" width="10.05078125" style="270" customWidth="1"/>
    <col min="12" max="12" width="29.578125" style="270" customWidth="1"/>
    <col min="13" max="13" width="33.3125" style="270" customWidth="1"/>
    <col min="14" max="14" width="33.05078125" style="270" customWidth="1"/>
    <col min="15" max="15" width="10.05078125" style="270" customWidth="1"/>
    <col min="16" max="16" width="47.83984375" style="270" customWidth="1"/>
    <col min="17" max="17" width="10.05078125" style="270" customWidth="1"/>
    <col min="18" max="18" width="13" style="274" customWidth="1"/>
    <col min="19" max="256" width="10.05078125" style="270"/>
    <col min="257" max="257" width="7.83984375" style="270" customWidth="1"/>
    <col min="258" max="258" width="32.68359375" style="270" customWidth="1"/>
    <col min="259" max="259" width="7.83984375" style="270" customWidth="1"/>
    <col min="260" max="260" width="9.7890625" style="270" customWidth="1"/>
    <col min="261" max="261" width="1.9453125" style="270" customWidth="1"/>
    <col min="262" max="262" width="13.5234375" style="270" customWidth="1"/>
    <col min="263" max="263" width="1.9453125" style="270" customWidth="1"/>
    <col min="264" max="264" width="14.15625" style="270" customWidth="1"/>
    <col min="265" max="265" width="4.26171875" style="270" customWidth="1"/>
    <col min="266" max="266" width="17.1015625" style="270" customWidth="1"/>
    <col min="267" max="267" width="10.05078125" style="270"/>
    <col min="268" max="268" width="29.578125" style="270" customWidth="1"/>
    <col min="269" max="269" width="33.3125" style="270" customWidth="1"/>
    <col min="270" max="270" width="33.05078125" style="270" customWidth="1"/>
    <col min="271" max="271" width="10.05078125" style="270"/>
    <col min="272" max="272" width="47.83984375" style="270" customWidth="1"/>
    <col min="273" max="273" width="10.05078125" style="270"/>
    <col min="274" max="274" width="13" style="270" customWidth="1"/>
    <col min="275" max="512" width="10.05078125" style="270"/>
    <col min="513" max="513" width="7.83984375" style="270" customWidth="1"/>
    <col min="514" max="514" width="32.68359375" style="270" customWidth="1"/>
    <col min="515" max="515" width="7.83984375" style="270" customWidth="1"/>
    <col min="516" max="516" width="9.7890625" style="270" customWidth="1"/>
    <col min="517" max="517" width="1.9453125" style="270" customWidth="1"/>
    <col min="518" max="518" width="13.5234375" style="270" customWidth="1"/>
    <col min="519" max="519" width="1.9453125" style="270" customWidth="1"/>
    <col min="520" max="520" width="14.15625" style="270" customWidth="1"/>
    <col min="521" max="521" width="4.26171875" style="270" customWidth="1"/>
    <col min="522" max="522" width="17.1015625" style="270" customWidth="1"/>
    <col min="523" max="523" width="10.05078125" style="270"/>
    <col min="524" max="524" width="29.578125" style="270" customWidth="1"/>
    <col min="525" max="525" width="33.3125" style="270" customWidth="1"/>
    <col min="526" max="526" width="33.05078125" style="270" customWidth="1"/>
    <col min="527" max="527" width="10.05078125" style="270"/>
    <col min="528" max="528" width="47.83984375" style="270" customWidth="1"/>
    <col min="529" max="529" width="10.05078125" style="270"/>
    <col min="530" max="530" width="13" style="270" customWidth="1"/>
    <col min="531" max="768" width="10.05078125" style="270"/>
    <col min="769" max="769" width="7.83984375" style="270" customWidth="1"/>
    <col min="770" max="770" width="32.68359375" style="270" customWidth="1"/>
    <col min="771" max="771" width="7.83984375" style="270" customWidth="1"/>
    <col min="772" max="772" width="9.7890625" style="270" customWidth="1"/>
    <col min="773" max="773" width="1.9453125" style="270" customWidth="1"/>
    <col min="774" max="774" width="13.5234375" style="270" customWidth="1"/>
    <col min="775" max="775" width="1.9453125" style="270" customWidth="1"/>
    <col min="776" max="776" width="14.15625" style="270" customWidth="1"/>
    <col min="777" max="777" width="4.26171875" style="270" customWidth="1"/>
    <col min="778" max="778" width="17.1015625" style="270" customWidth="1"/>
    <col min="779" max="779" width="10.05078125" style="270"/>
    <col min="780" max="780" width="29.578125" style="270" customWidth="1"/>
    <col min="781" max="781" width="33.3125" style="270" customWidth="1"/>
    <col min="782" max="782" width="33.05078125" style="270" customWidth="1"/>
    <col min="783" max="783" width="10.05078125" style="270"/>
    <col min="784" max="784" width="47.83984375" style="270" customWidth="1"/>
    <col min="785" max="785" width="10.05078125" style="270"/>
    <col min="786" max="786" width="13" style="270" customWidth="1"/>
    <col min="787" max="1024" width="10.05078125" style="270"/>
    <col min="1025" max="1025" width="7.83984375" style="270" customWidth="1"/>
    <col min="1026" max="1026" width="32.68359375" style="270" customWidth="1"/>
    <col min="1027" max="1027" width="7.83984375" style="270" customWidth="1"/>
    <col min="1028" max="1028" width="9.7890625" style="270" customWidth="1"/>
    <col min="1029" max="1029" width="1.9453125" style="270" customWidth="1"/>
    <col min="1030" max="1030" width="13.5234375" style="270" customWidth="1"/>
    <col min="1031" max="1031" width="1.9453125" style="270" customWidth="1"/>
    <col min="1032" max="1032" width="14.15625" style="270" customWidth="1"/>
    <col min="1033" max="1033" width="4.26171875" style="270" customWidth="1"/>
    <col min="1034" max="1034" width="17.1015625" style="270" customWidth="1"/>
    <col min="1035" max="1035" width="10.05078125" style="270"/>
    <col min="1036" max="1036" width="29.578125" style="270" customWidth="1"/>
    <col min="1037" max="1037" width="33.3125" style="270" customWidth="1"/>
    <col min="1038" max="1038" width="33.05078125" style="270" customWidth="1"/>
    <col min="1039" max="1039" width="10.05078125" style="270"/>
    <col min="1040" max="1040" width="47.83984375" style="270" customWidth="1"/>
    <col min="1041" max="1041" width="10.05078125" style="270"/>
    <col min="1042" max="1042" width="13" style="270" customWidth="1"/>
    <col min="1043" max="1280" width="10.05078125" style="270"/>
    <col min="1281" max="1281" width="7.83984375" style="270" customWidth="1"/>
    <col min="1282" max="1282" width="32.68359375" style="270" customWidth="1"/>
    <col min="1283" max="1283" width="7.83984375" style="270" customWidth="1"/>
    <col min="1284" max="1284" width="9.7890625" style="270" customWidth="1"/>
    <col min="1285" max="1285" width="1.9453125" style="270" customWidth="1"/>
    <col min="1286" max="1286" width="13.5234375" style="270" customWidth="1"/>
    <col min="1287" max="1287" width="1.9453125" style="270" customWidth="1"/>
    <col min="1288" max="1288" width="14.15625" style="270" customWidth="1"/>
    <col min="1289" max="1289" width="4.26171875" style="270" customWidth="1"/>
    <col min="1290" max="1290" width="17.1015625" style="270" customWidth="1"/>
    <col min="1291" max="1291" width="10.05078125" style="270"/>
    <col min="1292" max="1292" width="29.578125" style="270" customWidth="1"/>
    <col min="1293" max="1293" width="33.3125" style="270" customWidth="1"/>
    <col min="1294" max="1294" width="33.05078125" style="270" customWidth="1"/>
    <col min="1295" max="1295" width="10.05078125" style="270"/>
    <col min="1296" max="1296" width="47.83984375" style="270" customWidth="1"/>
    <col min="1297" max="1297" width="10.05078125" style="270"/>
    <col min="1298" max="1298" width="13" style="270" customWidth="1"/>
    <col min="1299" max="1536" width="10.05078125" style="270"/>
    <col min="1537" max="1537" width="7.83984375" style="270" customWidth="1"/>
    <col min="1538" max="1538" width="32.68359375" style="270" customWidth="1"/>
    <col min="1539" max="1539" width="7.83984375" style="270" customWidth="1"/>
    <col min="1540" max="1540" width="9.7890625" style="270" customWidth="1"/>
    <col min="1541" max="1541" width="1.9453125" style="270" customWidth="1"/>
    <col min="1542" max="1542" width="13.5234375" style="270" customWidth="1"/>
    <col min="1543" max="1543" width="1.9453125" style="270" customWidth="1"/>
    <col min="1544" max="1544" width="14.15625" style="270" customWidth="1"/>
    <col min="1545" max="1545" width="4.26171875" style="270" customWidth="1"/>
    <col min="1546" max="1546" width="17.1015625" style="270" customWidth="1"/>
    <col min="1547" max="1547" width="10.05078125" style="270"/>
    <col min="1548" max="1548" width="29.578125" style="270" customWidth="1"/>
    <col min="1549" max="1549" width="33.3125" style="270" customWidth="1"/>
    <col min="1550" max="1550" width="33.05078125" style="270" customWidth="1"/>
    <col min="1551" max="1551" width="10.05078125" style="270"/>
    <col min="1552" max="1552" width="47.83984375" style="270" customWidth="1"/>
    <col min="1553" max="1553" width="10.05078125" style="270"/>
    <col min="1554" max="1554" width="13" style="270" customWidth="1"/>
    <col min="1555" max="1792" width="10.05078125" style="270"/>
    <col min="1793" max="1793" width="7.83984375" style="270" customWidth="1"/>
    <col min="1794" max="1794" width="32.68359375" style="270" customWidth="1"/>
    <col min="1795" max="1795" width="7.83984375" style="270" customWidth="1"/>
    <col min="1796" max="1796" width="9.7890625" style="270" customWidth="1"/>
    <col min="1797" max="1797" width="1.9453125" style="270" customWidth="1"/>
    <col min="1798" max="1798" width="13.5234375" style="270" customWidth="1"/>
    <col min="1799" max="1799" width="1.9453125" style="270" customWidth="1"/>
    <col min="1800" max="1800" width="14.15625" style="270" customWidth="1"/>
    <col min="1801" max="1801" width="4.26171875" style="270" customWidth="1"/>
    <col min="1802" max="1802" width="17.1015625" style="270" customWidth="1"/>
    <col min="1803" max="1803" width="10.05078125" style="270"/>
    <col min="1804" max="1804" width="29.578125" style="270" customWidth="1"/>
    <col min="1805" max="1805" width="33.3125" style="270" customWidth="1"/>
    <col min="1806" max="1806" width="33.05078125" style="270" customWidth="1"/>
    <col min="1807" max="1807" width="10.05078125" style="270"/>
    <col min="1808" max="1808" width="47.83984375" style="270" customWidth="1"/>
    <col min="1809" max="1809" width="10.05078125" style="270"/>
    <col min="1810" max="1810" width="13" style="270" customWidth="1"/>
    <col min="1811" max="2048" width="10.05078125" style="270"/>
    <col min="2049" max="2049" width="7.83984375" style="270" customWidth="1"/>
    <col min="2050" max="2050" width="32.68359375" style="270" customWidth="1"/>
    <col min="2051" max="2051" width="7.83984375" style="270" customWidth="1"/>
    <col min="2052" max="2052" width="9.7890625" style="270" customWidth="1"/>
    <col min="2053" max="2053" width="1.9453125" style="270" customWidth="1"/>
    <col min="2054" max="2054" width="13.5234375" style="270" customWidth="1"/>
    <col min="2055" max="2055" width="1.9453125" style="270" customWidth="1"/>
    <col min="2056" max="2056" width="14.15625" style="270" customWidth="1"/>
    <col min="2057" max="2057" width="4.26171875" style="270" customWidth="1"/>
    <col min="2058" max="2058" width="17.1015625" style="270" customWidth="1"/>
    <col min="2059" max="2059" width="10.05078125" style="270"/>
    <col min="2060" max="2060" width="29.578125" style="270" customWidth="1"/>
    <col min="2061" max="2061" width="33.3125" style="270" customWidth="1"/>
    <col min="2062" max="2062" width="33.05078125" style="270" customWidth="1"/>
    <col min="2063" max="2063" width="10.05078125" style="270"/>
    <col min="2064" max="2064" width="47.83984375" style="270" customWidth="1"/>
    <col min="2065" max="2065" width="10.05078125" style="270"/>
    <col min="2066" max="2066" width="13" style="270" customWidth="1"/>
    <col min="2067" max="2304" width="10.05078125" style="270"/>
    <col min="2305" max="2305" width="7.83984375" style="270" customWidth="1"/>
    <col min="2306" max="2306" width="32.68359375" style="270" customWidth="1"/>
    <col min="2307" max="2307" width="7.83984375" style="270" customWidth="1"/>
    <col min="2308" max="2308" width="9.7890625" style="270" customWidth="1"/>
    <col min="2309" max="2309" width="1.9453125" style="270" customWidth="1"/>
    <col min="2310" max="2310" width="13.5234375" style="270" customWidth="1"/>
    <col min="2311" max="2311" width="1.9453125" style="270" customWidth="1"/>
    <col min="2312" max="2312" width="14.15625" style="270" customWidth="1"/>
    <col min="2313" max="2313" width="4.26171875" style="270" customWidth="1"/>
    <col min="2314" max="2314" width="17.1015625" style="270" customWidth="1"/>
    <col min="2315" max="2315" width="10.05078125" style="270"/>
    <col min="2316" max="2316" width="29.578125" style="270" customWidth="1"/>
    <col min="2317" max="2317" width="33.3125" style="270" customWidth="1"/>
    <col min="2318" max="2318" width="33.05078125" style="270" customWidth="1"/>
    <col min="2319" max="2319" width="10.05078125" style="270"/>
    <col min="2320" max="2320" width="47.83984375" style="270" customWidth="1"/>
    <col min="2321" max="2321" width="10.05078125" style="270"/>
    <col min="2322" max="2322" width="13" style="270" customWidth="1"/>
    <col min="2323" max="2560" width="10.05078125" style="270"/>
    <col min="2561" max="2561" width="7.83984375" style="270" customWidth="1"/>
    <col min="2562" max="2562" width="32.68359375" style="270" customWidth="1"/>
    <col min="2563" max="2563" width="7.83984375" style="270" customWidth="1"/>
    <col min="2564" max="2564" width="9.7890625" style="270" customWidth="1"/>
    <col min="2565" max="2565" width="1.9453125" style="270" customWidth="1"/>
    <col min="2566" max="2566" width="13.5234375" style="270" customWidth="1"/>
    <col min="2567" max="2567" width="1.9453125" style="270" customWidth="1"/>
    <col min="2568" max="2568" width="14.15625" style="270" customWidth="1"/>
    <col min="2569" max="2569" width="4.26171875" style="270" customWidth="1"/>
    <col min="2570" max="2570" width="17.1015625" style="270" customWidth="1"/>
    <col min="2571" max="2571" width="10.05078125" style="270"/>
    <col min="2572" max="2572" width="29.578125" style="270" customWidth="1"/>
    <col min="2573" max="2573" width="33.3125" style="270" customWidth="1"/>
    <col min="2574" max="2574" width="33.05078125" style="270" customWidth="1"/>
    <col min="2575" max="2575" width="10.05078125" style="270"/>
    <col min="2576" max="2576" width="47.83984375" style="270" customWidth="1"/>
    <col min="2577" max="2577" width="10.05078125" style="270"/>
    <col min="2578" max="2578" width="13" style="270" customWidth="1"/>
    <col min="2579" max="2816" width="10.05078125" style="270"/>
    <col min="2817" max="2817" width="7.83984375" style="270" customWidth="1"/>
    <col min="2818" max="2818" width="32.68359375" style="270" customWidth="1"/>
    <col min="2819" max="2819" width="7.83984375" style="270" customWidth="1"/>
    <col min="2820" max="2820" width="9.7890625" style="270" customWidth="1"/>
    <col min="2821" max="2821" width="1.9453125" style="270" customWidth="1"/>
    <col min="2822" max="2822" width="13.5234375" style="270" customWidth="1"/>
    <col min="2823" max="2823" width="1.9453125" style="270" customWidth="1"/>
    <col min="2824" max="2824" width="14.15625" style="270" customWidth="1"/>
    <col min="2825" max="2825" width="4.26171875" style="270" customWidth="1"/>
    <col min="2826" max="2826" width="17.1015625" style="270" customWidth="1"/>
    <col min="2827" max="2827" width="10.05078125" style="270"/>
    <col min="2828" max="2828" width="29.578125" style="270" customWidth="1"/>
    <col min="2829" max="2829" width="33.3125" style="270" customWidth="1"/>
    <col min="2830" max="2830" width="33.05078125" style="270" customWidth="1"/>
    <col min="2831" max="2831" width="10.05078125" style="270"/>
    <col min="2832" max="2832" width="47.83984375" style="270" customWidth="1"/>
    <col min="2833" max="2833" width="10.05078125" style="270"/>
    <col min="2834" max="2834" width="13" style="270" customWidth="1"/>
    <col min="2835" max="3072" width="10.05078125" style="270"/>
    <col min="3073" max="3073" width="7.83984375" style="270" customWidth="1"/>
    <col min="3074" max="3074" width="32.68359375" style="270" customWidth="1"/>
    <col min="3075" max="3075" width="7.83984375" style="270" customWidth="1"/>
    <col min="3076" max="3076" width="9.7890625" style="270" customWidth="1"/>
    <col min="3077" max="3077" width="1.9453125" style="270" customWidth="1"/>
    <col min="3078" max="3078" width="13.5234375" style="270" customWidth="1"/>
    <col min="3079" max="3079" width="1.9453125" style="270" customWidth="1"/>
    <col min="3080" max="3080" width="14.15625" style="270" customWidth="1"/>
    <col min="3081" max="3081" width="4.26171875" style="270" customWidth="1"/>
    <col min="3082" max="3082" width="17.1015625" style="270" customWidth="1"/>
    <col min="3083" max="3083" width="10.05078125" style="270"/>
    <col min="3084" max="3084" width="29.578125" style="270" customWidth="1"/>
    <col min="3085" max="3085" width="33.3125" style="270" customWidth="1"/>
    <col min="3086" max="3086" width="33.05078125" style="270" customWidth="1"/>
    <col min="3087" max="3087" width="10.05078125" style="270"/>
    <col min="3088" max="3088" width="47.83984375" style="270" customWidth="1"/>
    <col min="3089" max="3089" width="10.05078125" style="270"/>
    <col min="3090" max="3090" width="13" style="270" customWidth="1"/>
    <col min="3091" max="3328" width="10.05078125" style="270"/>
    <col min="3329" max="3329" width="7.83984375" style="270" customWidth="1"/>
    <col min="3330" max="3330" width="32.68359375" style="270" customWidth="1"/>
    <col min="3331" max="3331" width="7.83984375" style="270" customWidth="1"/>
    <col min="3332" max="3332" width="9.7890625" style="270" customWidth="1"/>
    <col min="3333" max="3333" width="1.9453125" style="270" customWidth="1"/>
    <col min="3334" max="3334" width="13.5234375" style="270" customWidth="1"/>
    <col min="3335" max="3335" width="1.9453125" style="270" customWidth="1"/>
    <col min="3336" max="3336" width="14.15625" style="270" customWidth="1"/>
    <col min="3337" max="3337" width="4.26171875" style="270" customWidth="1"/>
    <col min="3338" max="3338" width="17.1015625" style="270" customWidth="1"/>
    <col min="3339" max="3339" width="10.05078125" style="270"/>
    <col min="3340" max="3340" width="29.578125" style="270" customWidth="1"/>
    <col min="3341" max="3341" width="33.3125" style="270" customWidth="1"/>
    <col min="3342" max="3342" width="33.05078125" style="270" customWidth="1"/>
    <col min="3343" max="3343" width="10.05078125" style="270"/>
    <col min="3344" max="3344" width="47.83984375" style="270" customWidth="1"/>
    <col min="3345" max="3345" width="10.05078125" style="270"/>
    <col min="3346" max="3346" width="13" style="270" customWidth="1"/>
    <col min="3347" max="3584" width="10.05078125" style="270"/>
    <col min="3585" max="3585" width="7.83984375" style="270" customWidth="1"/>
    <col min="3586" max="3586" width="32.68359375" style="270" customWidth="1"/>
    <col min="3587" max="3587" width="7.83984375" style="270" customWidth="1"/>
    <col min="3588" max="3588" width="9.7890625" style="270" customWidth="1"/>
    <col min="3589" max="3589" width="1.9453125" style="270" customWidth="1"/>
    <col min="3590" max="3590" width="13.5234375" style="270" customWidth="1"/>
    <col min="3591" max="3591" width="1.9453125" style="270" customWidth="1"/>
    <col min="3592" max="3592" width="14.15625" style="270" customWidth="1"/>
    <col min="3593" max="3593" width="4.26171875" style="270" customWidth="1"/>
    <col min="3594" max="3594" width="17.1015625" style="270" customWidth="1"/>
    <col min="3595" max="3595" width="10.05078125" style="270"/>
    <col min="3596" max="3596" width="29.578125" style="270" customWidth="1"/>
    <col min="3597" max="3597" width="33.3125" style="270" customWidth="1"/>
    <col min="3598" max="3598" width="33.05078125" style="270" customWidth="1"/>
    <col min="3599" max="3599" width="10.05078125" style="270"/>
    <col min="3600" max="3600" width="47.83984375" style="270" customWidth="1"/>
    <col min="3601" max="3601" width="10.05078125" style="270"/>
    <col min="3602" max="3602" width="13" style="270" customWidth="1"/>
    <col min="3603" max="3840" width="10.05078125" style="270"/>
    <col min="3841" max="3841" width="7.83984375" style="270" customWidth="1"/>
    <col min="3842" max="3842" width="32.68359375" style="270" customWidth="1"/>
    <col min="3843" max="3843" width="7.83984375" style="270" customWidth="1"/>
    <col min="3844" max="3844" width="9.7890625" style="270" customWidth="1"/>
    <col min="3845" max="3845" width="1.9453125" style="270" customWidth="1"/>
    <col min="3846" max="3846" width="13.5234375" style="270" customWidth="1"/>
    <col min="3847" max="3847" width="1.9453125" style="270" customWidth="1"/>
    <col min="3848" max="3848" width="14.15625" style="270" customWidth="1"/>
    <col min="3849" max="3849" width="4.26171875" style="270" customWidth="1"/>
    <col min="3850" max="3850" width="17.1015625" style="270" customWidth="1"/>
    <col min="3851" max="3851" width="10.05078125" style="270"/>
    <col min="3852" max="3852" width="29.578125" style="270" customWidth="1"/>
    <col min="3853" max="3853" width="33.3125" style="270" customWidth="1"/>
    <col min="3854" max="3854" width="33.05078125" style="270" customWidth="1"/>
    <col min="3855" max="3855" width="10.05078125" style="270"/>
    <col min="3856" max="3856" width="47.83984375" style="270" customWidth="1"/>
    <col min="3857" max="3857" width="10.05078125" style="270"/>
    <col min="3858" max="3858" width="13" style="270" customWidth="1"/>
    <col min="3859" max="4096" width="10.05078125" style="270"/>
    <col min="4097" max="4097" width="7.83984375" style="270" customWidth="1"/>
    <col min="4098" max="4098" width="32.68359375" style="270" customWidth="1"/>
    <col min="4099" max="4099" width="7.83984375" style="270" customWidth="1"/>
    <col min="4100" max="4100" width="9.7890625" style="270" customWidth="1"/>
    <col min="4101" max="4101" width="1.9453125" style="270" customWidth="1"/>
    <col min="4102" max="4102" width="13.5234375" style="270" customWidth="1"/>
    <col min="4103" max="4103" width="1.9453125" style="270" customWidth="1"/>
    <col min="4104" max="4104" width="14.15625" style="270" customWidth="1"/>
    <col min="4105" max="4105" width="4.26171875" style="270" customWidth="1"/>
    <col min="4106" max="4106" width="17.1015625" style="270" customWidth="1"/>
    <col min="4107" max="4107" width="10.05078125" style="270"/>
    <col min="4108" max="4108" width="29.578125" style="270" customWidth="1"/>
    <col min="4109" max="4109" width="33.3125" style="270" customWidth="1"/>
    <col min="4110" max="4110" width="33.05078125" style="270" customWidth="1"/>
    <col min="4111" max="4111" width="10.05078125" style="270"/>
    <col min="4112" max="4112" width="47.83984375" style="270" customWidth="1"/>
    <col min="4113" max="4113" width="10.05078125" style="270"/>
    <col min="4114" max="4114" width="13" style="270" customWidth="1"/>
    <col min="4115" max="4352" width="10.05078125" style="270"/>
    <col min="4353" max="4353" width="7.83984375" style="270" customWidth="1"/>
    <col min="4354" max="4354" width="32.68359375" style="270" customWidth="1"/>
    <col min="4355" max="4355" width="7.83984375" style="270" customWidth="1"/>
    <col min="4356" max="4356" width="9.7890625" style="270" customWidth="1"/>
    <col min="4357" max="4357" width="1.9453125" style="270" customWidth="1"/>
    <col min="4358" max="4358" width="13.5234375" style="270" customWidth="1"/>
    <col min="4359" max="4359" width="1.9453125" style="270" customWidth="1"/>
    <col min="4360" max="4360" width="14.15625" style="270" customWidth="1"/>
    <col min="4361" max="4361" width="4.26171875" style="270" customWidth="1"/>
    <col min="4362" max="4362" width="17.1015625" style="270" customWidth="1"/>
    <col min="4363" max="4363" width="10.05078125" style="270"/>
    <col min="4364" max="4364" width="29.578125" style="270" customWidth="1"/>
    <col min="4365" max="4365" width="33.3125" style="270" customWidth="1"/>
    <col min="4366" max="4366" width="33.05078125" style="270" customWidth="1"/>
    <col min="4367" max="4367" width="10.05078125" style="270"/>
    <col min="4368" max="4368" width="47.83984375" style="270" customWidth="1"/>
    <col min="4369" max="4369" width="10.05078125" style="270"/>
    <col min="4370" max="4370" width="13" style="270" customWidth="1"/>
    <col min="4371" max="4608" width="10.05078125" style="270"/>
    <col min="4609" max="4609" width="7.83984375" style="270" customWidth="1"/>
    <col min="4610" max="4610" width="32.68359375" style="270" customWidth="1"/>
    <col min="4611" max="4611" width="7.83984375" style="270" customWidth="1"/>
    <col min="4612" max="4612" width="9.7890625" style="270" customWidth="1"/>
    <col min="4613" max="4613" width="1.9453125" style="270" customWidth="1"/>
    <col min="4614" max="4614" width="13.5234375" style="270" customWidth="1"/>
    <col min="4615" max="4615" width="1.9453125" style="270" customWidth="1"/>
    <col min="4616" max="4616" width="14.15625" style="270" customWidth="1"/>
    <col min="4617" max="4617" width="4.26171875" style="270" customWidth="1"/>
    <col min="4618" max="4618" width="17.1015625" style="270" customWidth="1"/>
    <col min="4619" max="4619" width="10.05078125" style="270"/>
    <col min="4620" max="4620" width="29.578125" style="270" customWidth="1"/>
    <col min="4621" max="4621" width="33.3125" style="270" customWidth="1"/>
    <col min="4622" max="4622" width="33.05078125" style="270" customWidth="1"/>
    <col min="4623" max="4623" width="10.05078125" style="270"/>
    <col min="4624" max="4624" width="47.83984375" style="270" customWidth="1"/>
    <col min="4625" max="4625" width="10.05078125" style="270"/>
    <col min="4626" max="4626" width="13" style="270" customWidth="1"/>
    <col min="4627" max="4864" width="10.05078125" style="270"/>
    <col min="4865" max="4865" width="7.83984375" style="270" customWidth="1"/>
    <col min="4866" max="4866" width="32.68359375" style="270" customWidth="1"/>
    <col min="4867" max="4867" width="7.83984375" style="270" customWidth="1"/>
    <col min="4868" max="4868" width="9.7890625" style="270" customWidth="1"/>
    <col min="4869" max="4869" width="1.9453125" style="270" customWidth="1"/>
    <col min="4870" max="4870" width="13.5234375" style="270" customWidth="1"/>
    <col min="4871" max="4871" width="1.9453125" style="270" customWidth="1"/>
    <col min="4872" max="4872" width="14.15625" style="270" customWidth="1"/>
    <col min="4873" max="4873" width="4.26171875" style="270" customWidth="1"/>
    <col min="4874" max="4874" width="17.1015625" style="270" customWidth="1"/>
    <col min="4875" max="4875" width="10.05078125" style="270"/>
    <col min="4876" max="4876" width="29.578125" style="270" customWidth="1"/>
    <col min="4877" max="4877" width="33.3125" style="270" customWidth="1"/>
    <col min="4878" max="4878" width="33.05078125" style="270" customWidth="1"/>
    <col min="4879" max="4879" width="10.05078125" style="270"/>
    <col min="4880" max="4880" width="47.83984375" style="270" customWidth="1"/>
    <col min="4881" max="4881" width="10.05078125" style="270"/>
    <col min="4882" max="4882" width="13" style="270" customWidth="1"/>
    <col min="4883" max="5120" width="10.05078125" style="270"/>
    <col min="5121" max="5121" width="7.83984375" style="270" customWidth="1"/>
    <col min="5122" max="5122" width="32.68359375" style="270" customWidth="1"/>
    <col min="5123" max="5123" width="7.83984375" style="270" customWidth="1"/>
    <col min="5124" max="5124" width="9.7890625" style="270" customWidth="1"/>
    <col min="5125" max="5125" width="1.9453125" style="270" customWidth="1"/>
    <col min="5126" max="5126" width="13.5234375" style="270" customWidth="1"/>
    <col min="5127" max="5127" width="1.9453125" style="270" customWidth="1"/>
    <col min="5128" max="5128" width="14.15625" style="270" customWidth="1"/>
    <col min="5129" max="5129" width="4.26171875" style="270" customWidth="1"/>
    <col min="5130" max="5130" width="17.1015625" style="270" customWidth="1"/>
    <col min="5131" max="5131" width="10.05078125" style="270"/>
    <col min="5132" max="5132" width="29.578125" style="270" customWidth="1"/>
    <col min="5133" max="5133" width="33.3125" style="270" customWidth="1"/>
    <col min="5134" max="5134" width="33.05078125" style="270" customWidth="1"/>
    <col min="5135" max="5135" width="10.05078125" style="270"/>
    <col min="5136" max="5136" width="47.83984375" style="270" customWidth="1"/>
    <col min="5137" max="5137" width="10.05078125" style="270"/>
    <col min="5138" max="5138" width="13" style="270" customWidth="1"/>
    <col min="5139" max="5376" width="10.05078125" style="270"/>
    <col min="5377" max="5377" width="7.83984375" style="270" customWidth="1"/>
    <col min="5378" max="5378" width="32.68359375" style="270" customWidth="1"/>
    <col min="5379" max="5379" width="7.83984375" style="270" customWidth="1"/>
    <col min="5380" max="5380" width="9.7890625" style="270" customWidth="1"/>
    <col min="5381" max="5381" width="1.9453125" style="270" customWidth="1"/>
    <col min="5382" max="5382" width="13.5234375" style="270" customWidth="1"/>
    <col min="5383" max="5383" width="1.9453125" style="270" customWidth="1"/>
    <col min="5384" max="5384" width="14.15625" style="270" customWidth="1"/>
    <col min="5385" max="5385" width="4.26171875" style="270" customWidth="1"/>
    <col min="5386" max="5386" width="17.1015625" style="270" customWidth="1"/>
    <col min="5387" max="5387" width="10.05078125" style="270"/>
    <col min="5388" max="5388" width="29.578125" style="270" customWidth="1"/>
    <col min="5389" max="5389" width="33.3125" style="270" customWidth="1"/>
    <col min="5390" max="5390" width="33.05078125" style="270" customWidth="1"/>
    <col min="5391" max="5391" width="10.05078125" style="270"/>
    <col min="5392" max="5392" width="47.83984375" style="270" customWidth="1"/>
    <col min="5393" max="5393" width="10.05078125" style="270"/>
    <col min="5394" max="5394" width="13" style="270" customWidth="1"/>
    <col min="5395" max="5632" width="10.05078125" style="270"/>
    <col min="5633" max="5633" width="7.83984375" style="270" customWidth="1"/>
    <col min="5634" max="5634" width="32.68359375" style="270" customWidth="1"/>
    <col min="5635" max="5635" width="7.83984375" style="270" customWidth="1"/>
    <col min="5636" max="5636" width="9.7890625" style="270" customWidth="1"/>
    <col min="5637" max="5637" width="1.9453125" style="270" customWidth="1"/>
    <col min="5638" max="5638" width="13.5234375" style="270" customWidth="1"/>
    <col min="5639" max="5639" width="1.9453125" style="270" customWidth="1"/>
    <col min="5640" max="5640" width="14.15625" style="270" customWidth="1"/>
    <col min="5641" max="5641" width="4.26171875" style="270" customWidth="1"/>
    <col min="5642" max="5642" width="17.1015625" style="270" customWidth="1"/>
    <col min="5643" max="5643" width="10.05078125" style="270"/>
    <col min="5644" max="5644" width="29.578125" style="270" customWidth="1"/>
    <col min="5645" max="5645" width="33.3125" style="270" customWidth="1"/>
    <col min="5646" max="5646" width="33.05078125" style="270" customWidth="1"/>
    <col min="5647" max="5647" width="10.05078125" style="270"/>
    <col min="5648" max="5648" width="47.83984375" style="270" customWidth="1"/>
    <col min="5649" max="5649" width="10.05078125" style="270"/>
    <col min="5650" max="5650" width="13" style="270" customWidth="1"/>
    <col min="5651" max="5888" width="10.05078125" style="270"/>
    <col min="5889" max="5889" width="7.83984375" style="270" customWidth="1"/>
    <col min="5890" max="5890" width="32.68359375" style="270" customWidth="1"/>
    <col min="5891" max="5891" width="7.83984375" style="270" customWidth="1"/>
    <col min="5892" max="5892" width="9.7890625" style="270" customWidth="1"/>
    <col min="5893" max="5893" width="1.9453125" style="270" customWidth="1"/>
    <col min="5894" max="5894" width="13.5234375" style="270" customWidth="1"/>
    <col min="5895" max="5895" width="1.9453125" style="270" customWidth="1"/>
    <col min="5896" max="5896" width="14.15625" style="270" customWidth="1"/>
    <col min="5897" max="5897" width="4.26171875" style="270" customWidth="1"/>
    <col min="5898" max="5898" width="17.1015625" style="270" customWidth="1"/>
    <col min="5899" max="5899" width="10.05078125" style="270"/>
    <col min="5900" max="5900" width="29.578125" style="270" customWidth="1"/>
    <col min="5901" max="5901" width="33.3125" style="270" customWidth="1"/>
    <col min="5902" max="5902" width="33.05078125" style="270" customWidth="1"/>
    <col min="5903" max="5903" width="10.05078125" style="270"/>
    <col min="5904" max="5904" width="47.83984375" style="270" customWidth="1"/>
    <col min="5905" max="5905" width="10.05078125" style="270"/>
    <col min="5906" max="5906" width="13" style="270" customWidth="1"/>
    <col min="5907" max="6144" width="10.05078125" style="270"/>
    <col min="6145" max="6145" width="7.83984375" style="270" customWidth="1"/>
    <col min="6146" max="6146" width="32.68359375" style="270" customWidth="1"/>
    <col min="6147" max="6147" width="7.83984375" style="270" customWidth="1"/>
    <col min="6148" max="6148" width="9.7890625" style="270" customWidth="1"/>
    <col min="6149" max="6149" width="1.9453125" style="270" customWidth="1"/>
    <col min="6150" max="6150" width="13.5234375" style="270" customWidth="1"/>
    <col min="6151" max="6151" width="1.9453125" style="270" customWidth="1"/>
    <col min="6152" max="6152" width="14.15625" style="270" customWidth="1"/>
    <col min="6153" max="6153" width="4.26171875" style="270" customWidth="1"/>
    <col min="6154" max="6154" width="17.1015625" style="270" customWidth="1"/>
    <col min="6155" max="6155" width="10.05078125" style="270"/>
    <col min="6156" max="6156" width="29.578125" style="270" customWidth="1"/>
    <col min="6157" max="6157" width="33.3125" style="270" customWidth="1"/>
    <col min="6158" max="6158" width="33.05078125" style="270" customWidth="1"/>
    <col min="6159" max="6159" width="10.05078125" style="270"/>
    <col min="6160" max="6160" width="47.83984375" style="270" customWidth="1"/>
    <col min="6161" max="6161" width="10.05078125" style="270"/>
    <col min="6162" max="6162" width="13" style="270" customWidth="1"/>
    <col min="6163" max="6400" width="10.05078125" style="270"/>
    <col min="6401" max="6401" width="7.83984375" style="270" customWidth="1"/>
    <col min="6402" max="6402" width="32.68359375" style="270" customWidth="1"/>
    <col min="6403" max="6403" width="7.83984375" style="270" customWidth="1"/>
    <col min="6404" max="6404" width="9.7890625" style="270" customWidth="1"/>
    <col min="6405" max="6405" width="1.9453125" style="270" customWidth="1"/>
    <col min="6406" max="6406" width="13.5234375" style="270" customWidth="1"/>
    <col min="6407" max="6407" width="1.9453125" style="270" customWidth="1"/>
    <col min="6408" max="6408" width="14.15625" style="270" customWidth="1"/>
    <col min="6409" max="6409" width="4.26171875" style="270" customWidth="1"/>
    <col min="6410" max="6410" width="17.1015625" style="270" customWidth="1"/>
    <col min="6411" max="6411" width="10.05078125" style="270"/>
    <col min="6412" max="6412" width="29.578125" style="270" customWidth="1"/>
    <col min="6413" max="6413" width="33.3125" style="270" customWidth="1"/>
    <col min="6414" max="6414" width="33.05078125" style="270" customWidth="1"/>
    <col min="6415" max="6415" width="10.05078125" style="270"/>
    <col min="6416" max="6416" width="47.83984375" style="270" customWidth="1"/>
    <col min="6417" max="6417" width="10.05078125" style="270"/>
    <col min="6418" max="6418" width="13" style="270" customWidth="1"/>
    <col min="6419" max="6656" width="10.05078125" style="270"/>
    <col min="6657" max="6657" width="7.83984375" style="270" customWidth="1"/>
    <col min="6658" max="6658" width="32.68359375" style="270" customWidth="1"/>
    <col min="6659" max="6659" width="7.83984375" style="270" customWidth="1"/>
    <col min="6660" max="6660" width="9.7890625" style="270" customWidth="1"/>
    <col min="6661" max="6661" width="1.9453125" style="270" customWidth="1"/>
    <col min="6662" max="6662" width="13.5234375" style="270" customWidth="1"/>
    <col min="6663" max="6663" width="1.9453125" style="270" customWidth="1"/>
    <col min="6664" max="6664" width="14.15625" style="270" customWidth="1"/>
    <col min="6665" max="6665" width="4.26171875" style="270" customWidth="1"/>
    <col min="6666" max="6666" width="17.1015625" style="270" customWidth="1"/>
    <col min="6667" max="6667" width="10.05078125" style="270"/>
    <col min="6668" max="6668" width="29.578125" style="270" customWidth="1"/>
    <col min="6669" max="6669" width="33.3125" style="270" customWidth="1"/>
    <col min="6670" max="6670" width="33.05078125" style="270" customWidth="1"/>
    <col min="6671" max="6671" width="10.05078125" style="270"/>
    <col min="6672" max="6672" width="47.83984375" style="270" customWidth="1"/>
    <col min="6673" max="6673" width="10.05078125" style="270"/>
    <col min="6674" max="6674" width="13" style="270" customWidth="1"/>
    <col min="6675" max="6912" width="10.05078125" style="270"/>
    <col min="6913" max="6913" width="7.83984375" style="270" customWidth="1"/>
    <col min="6914" max="6914" width="32.68359375" style="270" customWidth="1"/>
    <col min="6915" max="6915" width="7.83984375" style="270" customWidth="1"/>
    <col min="6916" max="6916" width="9.7890625" style="270" customWidth="1"/>
    <col min="6917" max="6917" width="1.9453125" style="270" customWidth="1"/>
    <col min="6918" max="6918" width="13.5234375" style="270" customWidth="1"/>
    <col min="6919" max="6919" width="1.9453125" style="270" customWidth="1"/>
    <col min="6920" max="6920" width="14.15625" style="270" customWidth="1"/>
    <col min="6921" max="6921" width="4.26171875" style="270" customWidth="1"/>
    <col min="6922" max="6922" width="17.1015625" style="270" customWidth="1"/>
    <col min="6923" max="6923" width="10.05078125" style="270"/>
    <col min="6924" max="6924" width="29.578125" style="270" customWidth="1"/>
    <col min="6925" max="6925" width="33.3125" style="270" customWidth="1"/>
    <col min="6926" max="6926" width="33.05078125" style="270" customWidth="1"/>
    <col min="6927" max="6927" width="10.05078125" style="270"/>
    <col min="6928" max="6928" width="47.83984375" style="270" customWidth="1"/>
    <col min="6929" max="6929" width="10.05078125" style="270"/>
    <col min="6930" max="6930" width="13" style="270" customWidth="1"/>
    <col min="6931" max="7168" width="10.05078125" style="270"/>
    <col min="7169" max="7169" width="7.83984375" style="270" customWidth="1"/>
    <col min="7170" max="7170" width="32.68359375" style="270" customWidth="1"/>
    <col min="7171" max="7171" width="7.83984375" style="270" customWidth="1"/>
    <col min="7172" max="7172" width="9.7890625" style="270" customWidth="1"/>
    <col min="7173" max="7173" width="1.9453125" style="270" customWidth="1"/>
    <col min="7174" max="7174" width="13.5234375" style="270" customWidth="1"/>
    <col min="7175" max="7175" width="1.9453125" style="270" customWidth="1"/>
    <col min="7176" max="7176" width="14.15625" style="270" customWidth="1"/>
    <col min="7177" max="7177" width="4.26171875" style="270" customWidth="1"/>
    <col min="7178" max="7178" width="17.1015625" style="270" customWidth="1"/>
    <col min="7179" max="7179" width="10.05078125" style="270"/>
    <col min="7180" max="7180" width="29.578125" style="270" customWidth="1"/>
    <col min="7181" max="7181" width="33.3125" style="270" customWidth="1"/>
    <col min="7182" max="7182" width="33.05078125" style="270" customWidth="1"/>
    <col min="7183" max="7183" width="10.05078125" style="270"/>
    <col min="7184" max="7184" width="47.83984375" style="270" customWidth="1"/>
    <col min="7185" max="7185" width="10.05078125" style="270"/>
    <col min="7186" max="7186" width="13" style="270" customWidth="1"/>
    <col min="7187" max="7424" width="10.05078125" style="270"/>
    <col min="7425" max="7425" width="7.83984375" style="270" customWidth="1"/>
    <col min="7426" max="7426" width="32.68359375" style="270" customWidth="1"/>
    <col min="7427" max="7427" width="7.83984375" style="270" customWidth="1"/>
    <col min="7428" max="7428" width="9.7890625" style="270" customWidth="1"/>
    <col min="7429" max="7429" width="1.9453125" style="270" customWidth="1"/>
    <col min="7430" max="7430" width="13.5234375" style="270" customWidth="1"/>
    <col min="7431" max="7431" width="1.9453125" style="270" customWidth="1"/>
    <col min="7432" max="7432" width="14.15625" style="270" customWidth="1"/>
    <col min="7433" max="7433" width="4.26171875" style="270" customWidth="1"/>
    <col min="7434" max="7434" width="17.1015625" style="270" customWidth="1"/>
    <col min="7435" max="7435" width="10.05078125" style="270"/>
    <col min="7436" max="7436" width="29.578125" style="270" customWidth="1"/>
    <col min="7437" max="7437" width="33.3125" style="270" customWidth="1"/>
    <col min="7438" max="7438" width="33.05078125" style="270" customWidth="1"/>
    <col min="7439" max="7439" width="10.05078125" style="270"/>
    <col min="7440" max="7440" width="47.83984375" style="270" customWidth="1"/>
    <col min="7441" max="7441" width="10.05078125" style="270"/>
    <col min="7442" max="7442" width="13" style="270" customWidth="1"/>
    <col min="7443" max="7680" width="10.05078125" style="270"/>
    <col min="7681" max="7681" width="7.83984375" style="270" customWidth="1"/>
    <col min="7682" max="7682" width="32.68359375" style="270" customWidth="1"/>
    <col min="7683" max="7683" width="7.83984375" style="270" customWidth="1"/>
    <col min="7684" max="7684" width="9.7890625" style="270" customWidth="1"/>
    <col min="7685" max="7685" width="1.9453125" style="270" customWidth="1"/>
    <col min="7686" max="7686" width="13.5234375" style="270" customWidth="1"/>
    <col min="7687" max="7687" width="1.9453125" style="270" customWidth="1"/>
    <col min="7688" max="7688" width="14.15625" style="270" customWidth="1"/>
    <col min="7689" max="7689" width="4.26171875" style="270" customWidth="1"/>
    <col min="7690" max="7690" width="17.1015625" style="270" customWidth="1"/>
    <col min="7691" max="7691" width="10.05078125" style="270"/>
    <col min="7692" max="7692" width="29.578125" style="270" customWidth="1"/>
    <col min="7693" max="7693" width="33.3125" style="270" customWidth="1"/>
    <col min="7694" max="7694" width="33.05078125" style="270" customWidth="1"/>
    <col min="7695" max="7695" width="10.05078125" style="270"/>
    <col min="7696" max="7696" width="47.83984375" style="270" customWidth="1"/>
    <col min="7697" max="7697" width="10.05078125" style="270"/>
    <col min="7698" max="7698" width="13" style="270" customWidth="1"/>
    <col min="7699" max="7936" width="10.05078125" style="270"/>
    <col min="7937" max="7937" width="7.83984375" style="270" customWidth="1"/>
    <col min="7938" max="7938" width="32.68359375" style="270" customWidth="1"/>
    <col min="7939" max="7939" width="7.83984375" style="270" customWidth="1"/>
    <col min="7940" max="7940" width="9.7890625" style="270" customWidth="1"/>
    <col min="7941" max="7941" width="1.9453125" style="270" customWidth="1"/>
    <col min="7942" max="7942" width="13.5234375" style="270" customWidth="1"/>
    <col min="7943" max="7943" width="1.9453125" style="270" customWidth="1"/>
    <col min="7944" max="7944" width="14.15625" style="270" customWidth="1"/>
    <col min="7945" max="7945" width="4.26171875" style="270" customWidth="1"/>
    <col min="7946" max="7946" width="17.1015625" style="270" customWidth="1"/>
    <col min="7947" max="7947" width="10.05078125" style="270"/>
    <col min="7948" max="7948" width="29.578125" style="270" customWidth="1"/>
    <col min="7949" max="7949" width="33.3125" style="270" customWidth="1"/>
    <col min="7950" max="7950" width="33.05078125" style="270" customWidth="1"/>
    <col min="7951" max="7951" width="10.05078125" style="270"/>
    <col min="7952" max="7952" width="47.83984375" style="270" customWidth="1"/>
    <col min="7953" max="7953" width="10.05078125" style="270"/>
    <col min="7954" max="7954" width="13" style="270" customWidth="1"/>
    <col min="7955" max="8192" width="10.05078125" style="270"/>
    <col min="8193" max="8193" width="7.83984375" style="270" customWidth="1"/>
    <col min="8194" max="8194" width="32.68359375" style="270" customWidth="1"/>
    <col min="8195" max="8195" width="7.83984375" style="270" customWidth="1"/>
    <col min="8196" max="8196" width="9.7890625" style="270" customWidth="1"/>
    <col min="8197" max="8197" width="1.9453125" style="270" customWidth="1"/>
    <col min="8198" max="8198" width="13.5234375" style="270" customWidth="1"/>
    <col min="8199" max="8199" width="1.9453125" style="270" customWidth="1"/>
    <col min="8200" max="8200" width="14.15625" style="270" customWidth="1"/>
    <col min="8201" max="8201" width="4.26171875" style="270" customWidth="1"/>
    <col min="8202" max="8202" width="17.1015625" style="270" customWidth="1"/>
    <col min="8203" max="8203" width="10.05078125" style="270"/>
    <col min="8204" max="8204" width="29.578125" style="270" customWidth="1"/>
    <col min="8205" max="8205" width="33.3125" style="270" customWidth="1"/>
    <col min="8206" max="8206" width="33.05078125" style="270" customWidth="1"/>
    <col min="8207" max="8207" width="10.05078125" style="270"/>
    <col min="8208" max="8208" width="47.83984375" style="270" customWidth="1"/>
    <col min="8209" max="8209" width="10.05078125" style="270"/>
    <col min="8210" max="8210" width="13" style="270" customWidth="1"/>
    <col min="8211" max="8448" width="10.05078125" style="270"/>
    <col min="8449" max="8449" width="7.83984375" style="270" customWidth="1"/>
    <col min="8450" max="8450" width="32.68359375" style="270" customWidth="1"/>
    <col min="8451" max="8451" width="7.83984375" style="270" customWidth="1"/>
    <col min="8452" max="8452" width="9.7890625" style="270" customWidth="1"/>
    <col min="8453" max="8453" width="1.9453125" style="270" customWidth="1"/>
    <col min="8454" max="8454" width="13.5234375" style="270" customWidth="1"/>
    <col min="8455" max="8455" width="1.9453125" style="270" customWidth="1"/>
    <col min="8456" max="8456" width="14.15625" style="270" customWidth="1"/>
    <col min="8457" max="8457" width="4.26171875" style="270" customWidth="1"/>
    <col min="8458" max="8458" width="17.1015625" style="270" customWidth="1"/>
    <col min="8459" max="8459" width="10.05078125" style="270"/>
    <col min="8460" max="8460" width="29.578125" style="270" customWidth="1"/>
    <col min="8461" max="8461" width="33.3125" style="270" customWidth="1"/>
    <col min="8462" max="8462" width="33.05078125" style="270" customWidth="1"/>
    <col min="8463" max="8463" width="10.05078125" style="270"/>
    <col min="8464" max="8464" width="47.83984375" style="270" customWidth="1"/>
    <col min="8465" max="8465" width="10.05078125" style="270"/>
    <col min="8466" max="8466" width="13" style="270" customWidth="1"/>
    <col min="8467" max="8704" width="10.05078125" style="270"/>
    <col min="8705" max="8705" width="7.83984375" style="270" customWidth="1"/>
    <col min="8706" max="8706" width="32.68359375" style="270" customWidth="1"/>
    <col min="8707" max="8707" width="7.83984375" style="270" customWidth="1"/>
    <col min="8708" max="8708" width="9.7890625" style="270" customWidth="1"/>
    <col min="8709" max="8709" width="1.9453125" style="270" customWidth="1"/>
    <col min="8710" max="8710" width="13.5234375" style="270" customWidth="1"/>
    <col min="8711" max="8711" width="1.9453125" style="270" customWidth="1"/>
    <col min="8712" max="8712" width="14.15625" style="270" customWidth="1"/>
    <col min="8713" max="8713" width="4.26171875" style="270" customWidth="1"/>
    <col min="8714" max="8714" width="17.1015625" style="270" customWidth="1"/>
    <col min="8715" max="8715" width="10.05078125" style="270"/>
    <col min="8716" max="8716" width="29.578125" style="270" customWidth="1"/>
    <col min="8717" max="8717" width="33.3125" style="270" customWidth="1"/>
    <col min="8718" max="8718" width="33.05078125" style="270" customWidth="1"/>
    <col min="8719" max="8719" width="10.05078125" style="270"/>
    <col min="8720" max="8720" width="47.83984375" style="270" customWidth="1"/>
    <col min="8721" max="8721" width="10.05078125" style="270"/>
    <col min="8722" max="8722" width="13" style="270" customWidth="1"/>
    <col min="8723" max="8960" width="10.05078125" style="270"/>
    <col min="8961" max="8961" width="7.83984375" style="270" customWidth="1"/>
    <col min="8962" max="8962" width="32.68359375" style="270" customWidth="1"/>
    <col min="8963" max="8963" width="7.83984375" style="270" customWidth="1"/>
    <col min="8964" max="8964" width="9.7890625" style="270" customWidth="1"/>
    <col min="8965" max="8965" width="1.9453125" style="270" customWidth="1"/>
    <col min="8966" max="8966" width="13.5234375" style="270" customWidth="1"/>
    <col min="8967" max="8967" width="1.9453125" style="270" customWidth="1"/>
    <col min="8968" max="8968" width="14.15625" style="270" customWidth="1"/>
    <col min="8969" max="8969" width="4.26171875" style="270" customWidth="1"/>
    <col min="8970" max="8970" width="17.1015625" style="270" customWidth="1"/>
    <col min="8971" max="8971" width="10.05078125" style="270"/>
    <col min="8972" max="8972" width="29.578125" style="270" customWidth="1"/>
    <col min="8973" max="8973" width="33.3125" style="270" customWidth="1"/>
    <col min="8974" max="8974" width="33.05078125" style="270" customWidth="1"/>
    <col min="8975" max="8975" width="10.05078125" style="270"/>
    <col min="8976" max="8976" width="47.83984375" style="270" customWidth="1"/>
    <col min="8977" max="8977" width="10.05078125" style="270"/>
    <col min="8978" max="8978" width="13" style="270" customWidth="1"/>
    <col min="8979" max="9216" width="10.05078125" style="270"/>
    <col min="9217" max="9217" width="7.83984375" style="270" customWidth="1"/>
    <col min="9218" max="9218" width="32.68359375" style="270" customWidth="1"/>
    <col min="9219" max="9219" width="7.83984375" style="270" customWidth="1"/>
    <col min="9220" max="9220" width="9.7890625" style="270" customWidth="1"/>
    <col min="9221" max="9221" width="1.9453125" style="270" customWidth="1"/>
    <col min="9222" max="9222" width="13.5234375" style="270" customWidth="1"/>
    <col min="9223" max="9223" width="1.9453125" style="270" customWidth="1"/>
    <col min="9224" max="9224" width="14.15625" style="270" customWidth="1"/>
    <col min="9225" max="9225" width="4.26171875" style="270" customWidth="1"/>
    <col min="9226" max="9226" width="17.1015625" style="270" customWidth="1"/>
    <col min="9227" max="9227" width="10.05078125" style="270"/>
    <col min="9228" max="9228" width="29.578125" style="270" customWidth="1"/>
    <col min="9229" max="9229" width="33.3125" style="270" customWidth="1"/>
    <col min="9230" max="9230" width="33.05078125" style="270" customWidth="1"/>
    <col min="9231" max="9231" width="10.05078125" style="270"/>
    <col min="9232" max="9232" width="47.83984375" style="270" customWidth="1"/>
    <col min="9233" max="9233" width="10.05078125" style="270"/>
    <col min="9234" max="9234" width="13" style="270" customWidth="1"/>
    <col min="9235" max="9472" width="10.05078125" style="270"/>
    <col min="9473" max="9473" width="7.83984375" style="270" customWidth="1"/>
    <col min="9474" max="9474" width="32.68359375" style="270" customWidth="1"/>
    <col min="9475" max="9475" width="7.83984375" style="270" customWidth="1"/>
    <col min="9476" max="9476" width="9.7890625" style="270" customWidth="1"/>
    <col min="9477" max="9477" width="1.9453125" style="270" customWidth="1"/>
    <col min="9478" max="9478" width="13.5234375" style="270" customWidth="1"/>
    <col min="9479" max="9479" width="1.9453125" style="270" customWidth="1"/>
    <col min="9480" max="9480" width="14.15625" style="270" customWidth="1"/>
    <col min="9481" max="9481" width="4.26171875" style="270" customWidth="1"/>
    <col min="9482" max="9482" width="17.1015625" style="270" customWidth="1"/>
    <col min="9483" max="9483" width="10.05078125" style="270"/>
    <col min="9484" max="9484" width="29.578125" style="270" customWidth="1"/>
    <col min="9485" max="9485" width="33.3125" style="270" customWidth="1"/>
    <col min="9486" max="9486" width="33.05078125" style="270" customWidth="1"/>
    <col min="9487" max="9487" width="10.05078125" style="270"/>
    <col min="9488" max="9488" width="47.83984375" style="270" customWidth="1"/>
    <col min="9489" max="9489" width="10.05078125" style="270"/>
    <col min="9490" max="9490" width="13" style="270" customWidth="1"/>
    <col min="9491" max="9728" width="10.05078125" style="270"/>
    <col min="9729" max="9729" width="7.83984375" style="270" customWidth="1"/>
    <col min="9730" max="9730" width="32.68359375" style="270" customWidth="1"/>
    <col min="9731" max="9731" width="7.83984375" style="270" customWidth="1"/>
    <col min="9732" max="9732" width="9.7890625" style="270" customWidth="1"/>
    <col min="9733" max="9733" width="1.9453125" style="270" customWidth="1"/>
    <col min="9734" max="9734" width="13.5234375" style="270" customWidth="1"/>
    <col min="9735" max="9735" width="1.9453125" style="270" customWidth="1"/>
    <col min="9736" max="9736" width="14.15625" style="270" customWidth="1"/>
    <col min="9737" max="9737" width="4.26171875" style="270" customWidth="1"/>
    <col min="9738" max="9738" width="17.1015625" style="270" customWidth="1"/>
    <col min="9739" max="9739" width="10.05078125" style="270"/>
    <col min="9740" max="9740" width="29.578125" style="270" customWidth="1"/>
    <col min="9741" max="9741" width="33.3125" style="270" customWidth="1"/>
    <col min="9742" max="9742" width="33.05078125" style="270" customWidth="1"/>
    <col min="9743" max="9743" width="10.05078125" style="270"/>
    <col min="9744" max="9744" width="47.83984375" style="270" customWidth="1"/>
    <col min="9745" max="9745" width="10.05078125" style="270"/>
    <col min="9746" max="9746" width="13" style="270" customWidth="1"/>
    <col min="9747" max="9984" width="10.05078125" style="270"/>
    <col min="9985" max="9985" width="7.83984375" style="270" customWidth="1"/>
    <col min="9986" max="9986" width="32.68359375" style="270" customWidth="1"/>
    <col min="9987" max="9987" width="7.83984375" style="270" customWidth="1"/>
    <col min="9988" max="9988" width="9.7890625" style="270" customWidth="1"/>
    <col min="9989" max="9989" width="1.9453125" style="270" customWidth="1"/>
    <col min="9990" max="9990" width="13.5234375" style="270" customWidth="1"/>
    <col min="9991" max="9991" width="1.9453125" style="270" customWidth="1"/>
    <col min="9992" max="9992" width="14.15625" style="270" customWidth="1"/>
    <col min="9993" max="9993" width="4.26171875" style="270" customWidth="1"/>
    <col min="9994" max="9994" width="17.1015625" style="270" customWidth="1"/>
    <col min="9995" max="9995" width="10.05078125" style="270"/>
    <col min="9996" max="9996" width="29.578125" style="270" customWidth="1"/>
    <col min="9997" max="9997" width="33.3125" style="270" customWidth="1"/>
    <col min="9998" max="9998" width="33.05078125" style="270" customWidth="1"/>
    <col min="9999" max="9999" width="10.05078125" style="270"/>
    <col min="10000" max="10000" width="47.83984375" style="270" customWidth="1"/>
    <col min="10001" max="10001" width="10.05078125" style="270"/>
    <col min="10002" max="10002" width="13" style="270" customWidth="1"/>
    <col min="10003" max="10240" width="10.05078125" style="270"/>
    <col min="10241" max="10241" width="7.83984375" style="270" customWidth="1"/>
    <col min="10242" max="10242" width="32.68359375" style="270" customWidth="1"/>
    <col min="10243" max="10243" width="7.83984375" style="270" customWidth="1"/>
    <col min="10244" max="10244" width="9.7890625" style="270" customWidth="1"/>
    <col min="10245" max="10245" width="1.9453125" style="270" customWidth="1"/>
    <col min="10246" max="10246" width="13.5234375" style="270" customWidth="1"/>
    <col min="10247" max="10247" width="1.9453125" style="270" customWidth="1"/>
    <col min="10248" max="10248" width="14.15625" style="270" customWidth="1"/>
    <col min="10249" max="10249" width="4.26171875" style="270" customWidth="1"/>
    <col min="10250" max="10250" width="17.1015625" style="270" customWidth="1"/>
    <col min="10251" max="10251" width="10.05078125" style="270"/>
    <col min="10252" max="10252" width="29.578125" style="270" customWidth="1"/>
    <col min="10253" max="10253" width="33.3125" style="270" customWidth="1"/>
    <col min="10254" max="10254" width="33.05078125" style="270" customWidth="1"/>
    <col min="10255" max="10255" width="10.05078125" style="270"/>
    <col min="10256" max="10256" width="47.83984375" style="270" customWidth="1"/>
    <col min="10257" max="10257" width="10.05078125" style="270"/>
    <col min="10258" max="10258" width="13" style="270" customWidth="1"/>
    <col min="10259" max="10496" width="10.05078125" style="270"/>
    <col min="10497" max="10497" width="7.83984375" style="270" customWidth="1"/>
    <col min="10498" max="10498" width="32.68359375" style="270" customWidth="1"/>
    <col min="10499" max="10499" width="7.83984375" style="270" customWidth="1"/>
    <col min="10500" max="10500" width="9.7890625" style="270" customWidth="1"/>
    <col min="10501" max="10501" width="1.9453125" style="270" customWidth="1"/>
    <col min="10502" max="10502" width="13.5234375" style="270" customWidth="1"/>
    <col min="10503" max="10503" width="1.9453125" style="270" customWidth="1"/>
    <col min="10504" max="10504" width="14.15625" style="270" customWidth="1"/>
    <col min="10505" max="10505" width="4.26171875" style="270" customWidth="1"/>
    <col min="10506" max="10506" width="17.1015625" style="270" customWidth="1"/>
    <col min="10507" max="10507" width="10.05078125" style="270"/>
    <col min="10508" max="10508" width="29.578125" style="270" customWidth="1"/>
    <col min="10509" max="10509" width="33.3125" style="270" customWidth="1"/>
    <col min="10510" max="10510" width="33.05078125" style="270" customWidth="1"/>
    <col min="10511" max="10511" width="10.05078125" style="270"/>
    <col min="10512" max="10512" width="47.83984375" style="270" customWidth="1"/>
    <col min="10513" max="10513" width="10.05078125" style="270"/>
    <col min="10514" max="10514" width="13" style="270" customWidth="1"/>
    <col min="10515" max="10752" width="10.05078125" style="270"/>
    <col min="10753" max="10753" width="7.83984375" style="270" customWidth="1"/>
    <col min="10754" max="10754" width="32.68359375" style="270" customWidth="1"/>
    <col min="10755" max="10755" width="7.83984375" style="270" customWidth="1"/>
    <col min="10756" max="10756" width="9.7890625" style="270" customWidth="1"/>
    <col min="10757" max="10757" width="1.9453125" style="270" customWidth="1"/>
    <col min="10758" max="10758" width="13.5234375" style="270" customWidth="1"/>
    <col min="10759" max="10759" width="1.9453125" style="270" customWidth="1"/>
    <col min="10760" max="10760" width="14.15625" style="270" customWidth="1"/>
    <col min="10761" max="10761" width="4.26171875" style="270" customWidth="1"/>
    <col min="10762" max="10762" width="17.1015625" style="270" customWidth="1"/>
    <col min="10763" max="10763" width="10.05078125" style="270"/>
    <col min="10764" max="10764" width="29.578125" style="270" customWidth="1"/>
    <col min="10765" max="10765" width="33.3125" style="270" customWidth="1"/>
    <col min="10766" max="10766" width="33.05078125" style="270" customWidth="1"/>
    <col min="10767" max="10767" width="10.05078125" style="270"/>
    <col min="10768" max="10768" width="47.83984375" style="270" customWidth="1"/>
    <col min="10769" max="10769" width="10.05078125" style="270"/>
    <col min="10770" max="10770" width="13" style="270" customWidth="1"/>
    <col min="10771" max="11008" width="10.05078125" style="270"/>
    <col min="11009" max="11009" width="7.83984375" style="270" customWidth="1"/>
    <col min="11010" max="11010" width="32.68359375" style="270" customWidth="1"/>
    <col min="11011" max="11011" width="7.83984375" style="270" customWidth="1"/>
    <col min="11012" max="11012" width="9.7890625" style="270" customWidth="1"/>
    <col min="11013" max="11013" width="1.9453125" style="270" customWidth="1"/>
    <col min="11014" max="11014" width="13.5234375" style="270" customWidth="1"/>
    <col min="11015" max="11015" width="1.9453125" style="270" customWidth="1"/>
    <col min="11016" max="11016" width="14.15625" style="270" customWidth="1"/>
    <col min="11017" max="11017" width="4.26171875" style="270" customWidth="1"/>
    <col min="11018" max="11018" width="17.1015625" style="270" customWidth="1"/>
    <col min="11019" max="11019" width="10.05078125" style="270"/>
    <col min="11020" max="11020" width="29.578125" style="270" customWidth="1"/>
    <col min="11021" max="11021" width="33.3125" style="270" customWidth="1"/>
    <col min="11022" max="11022" width="33.05078125" style="270" customWidth="1"/>
    <col min="11023" max="11023" width="10.05078125" style="270"/>
    <col min="11024" max="11024" width="47.83984375" style="270" customWidth="1"/>
    <col min="11025" max="11025" width="10.05078125" style="270"/>
    <col min="11026" max="11026" width="13" style="270" customWidth="1"/>
    <col min="11027" max="11264" width="10.05078125" style="270"/>
    <col min="11265" max="11265" width="7.83984375" style="270" customWidth="1"/>
    <col min="11266" max="11266" width="32.68359375" style="270" customWidth="1"/>
    <col min="11267" max="11267" width="7.83984375" style="270" customWidth="1"/>
    <col min="11268" max="11268" width="9.7890625" style="270" customWidth="1"/>
    <col min="11269" max="11269" width="1.9453125" style="270" customWidth="1"/>
    <col min="11270" max="11270" width="13.5234375" style="270" customWidth="1"/>
    <col min="11271" max="11271" width="1.9453125" style="270" customWidth="1"/>
    <col min="11272" max="11272" width="14.15625" style="270" customWidth="1"/>
    <col min="11273" max="11273" width="4.26171875" style="270" customWidth="1"/>
    <col min="11274" max="11274" width="17.1015625" style="270" customWidth="1"/>
    <col min="11275" max="11275" width="10.05078125" style="270"/>
    <col min="11276" max="11276" width="29.578125" style="270" customWidth="1"/>
    <col min="11277" max="11277" width="33.3125" style="270" customWidth="1"/>
    <col min="11278" max="11278" width="33.05078125" style="270" customWidth="1"/>
    <col min="11279" max="11279" width="10.05078125" style="270"/>
    <col min="11280" max="11280" width="47.83984375" style="270" customWidth="1"/>
    <col min="11281" max="11281" width="10.05078125" style="270"/>
    <col min="11282" max="11282" width="13" style="270" customWidth="1"/>
    <col min="11283" max="11520" width="10.05078125" style="270"/>
    <col min="11521" max="11521" width="7.83984375" style="270" customWidth="1"/>
    <col min="11522" max="11522" width="32.68359375" style="270" customWidth="1"/>
    <col min="11523" max="11523" width="7.83984375" style="270" customWidth="1"/>
    <col min="11524" max="11524" width="9.7890625" style="270" customWidth="1"/>
    <col min="11525" max="11525" width="1.9453125" style="270" customWidth="1"/>
    <col min="11526" max="11526" width="13.5234375" style="270" customWidth="1"/>
    <col min="11527" max="11527" width="1.9453125" style="270" customWidth="1"/>
    <col min="11528" max="11528" width="14.15625" style="270" customWidth="1"/>
    <col min="11529" max="11529" width="4.26171875" style="270" customWidth="1"/>
    <col min="11530" max="11530" width="17.1015625" style="270" customWidth="1"/>
    <col min="11531" max="11531" width="10.05078125" style="270"/>
    <col min="11532" max="11532" width="29.578125" style="270" customWidth="1"/>
    <col min="11533" max="11533" width="33.3125" style="270" customWidth="1"/>
    <col min="11534" max="11534" width="33.05078125" style="270" customWidth="1"/>
    <col min="11535" max="11535" width="10.05078125" style="270"/>
    <col min="11536" max="11536" width="47.83984375" style="270" customWidth="1"/>
    <col min="11537" max="11537" width="10.05078125" style="270"/>
    <col min="11538" max="11538" width="13" style="270" customWidth="1"/>
    <col min="11539" max="11776" width="10.05078125" style="270"/>
    <col min="11777" max="11777" width="7.83984375" style="270" customWidth="1"/>
    <col min="11778" max="11778" width="32.68359375" style="270" customWidth="1"/>
    <col min="11779" max="11779" width="7.83984375" style="270" customWidth="1"/>
    <col min="11780" max="11780" width="9.7890625" style="270" customWidth="1"/>
    <col min="11781" max="11781" width="1.9453125" style="270" customWidth="1"/>
    <col min="11782" max="11782" width="13.5234375" style="270" customWidth="1"/>
    <col min="11783" max="11783" width="1.9453125" style="270" customWidth="1"/>
    <col min="11784" max="11784" width="14.15625" style="270" customWidth="1"/>
    <col min="11785" max="11785" width="4.26171875" style="270" customWidth="1"/>
    <col min="11786" max="11786" width="17.1015625" style="270" customWidth="1"/>
    <col min="11787" max="11787" width="10.05078125" style="270"/>
    <col min="11788" max="11788" width="29.578125" style="270" customWidth="1"/>
    <col min="11789" max="11789" width="33.3125" style="270" customWidth="1"/>
    <col min="11790" max="11790" width="33.05078125" style="270" customWidth="1"/>
    <col min="11791" max="11791" width="10.05078125" style="270"/>
    <col min="11792" max="11792" width="47.83984375" style="270" customWidth="1"/>
    <col min="11793" max="11793" width="10.05078125" style="270"/>
    <col min="11794" max="11794" width="13" style="270" customWidth="1"/>
    <col min="11795" max="12032" width="10.05078125" style="270"/>
    <col min="12033" max="12033" width="7.83984375" style="270" customWidth="1"/>
    <col min="12034" max="12034" width="32.68359375" style="270" customWidth="1"/>
    <col min="12035" max="12035" width="7.83984375" style="270" customWidth="1"/>
    <col min="12036" max="12036" width="9.7890625" style="270" customWidth="1"/>
    <col min="12037" max="12037" width="1.9453125" style="270" customWidth="1"/>
    <col min="12038" max="12038" width="13.5234375" style="270" customWidth="1"/>
    <col min="12039" max="12039" width="1.9453125" style="270" customWidth="1"/>
    <col min="12040" max="12040" width="14.15625" style="270" customWidth="1"/>
    <col min="12041" max="12041" width="4.26171875" style="270" customWidth="1"/>
    <col min="12042" max="12042" width="17.1015625" style="270" customWidth="1"/>
    <col min="12043" max="12043" width="10.05078125" style="270"/>
    <col min="12044" max="12044" width="29.578125" style="270" customWidth="1"/>
    <col min="12045" max="12045" width="33.3125" style="270" customWidth="1"/>
    <col min="12046" max="12046" width="33.05078125" style="270" customWidth="1"/>
    <col min="12047" max="12047" width="10.05078125" style="270"/>
    <col min="12048" max="12048" width="47.83984375" style="270" customWidth="1"/>
    <col min="12049" max="12049" width="10.05078125" style="270"/>
    <col min="12050" max="12050" width="13" style="270" customWidth="1"/>
    <col min="12051" max="12288" width="10.05078125" style="270"/>
    <col min="12289" max="12289" width="7.83984375" style="270" customWidth="1"/>
    <col min="12290" max="12290" width="32.68359375" style="270" customWidth="1"/>
    <col min="12291" max="12291" width="7.83984375" style="270" customWidth="1"/>
    <col min="12292" max="12292" width="9.7890625" style="270" customWidth="1"/>
    <col min="12293" max="12293" width="1.9453125" style="270" customWidth="1"/>
    <col min="12294" max="12294" width="13.5234375" style="270" customWidth="1"/>
    <col min="12295" max="12295" width="1.9453125" style="270" customWidth="1"/>
    <col min="12296" max="12296" width="14.15625" style="270" customWidth="1"/>
    <col min="12297" max="12297" width="4.26171875" style="270" customWidth="1"/>
    <col min="12298" max="12298" width="17.1015625" style="270" customWidth="1"/>
    <col min="12299" max="12299" width="10.05078125" style="270"/>
    <col min="12300" max="12300" width="29.578125" style="270" customWidth="1"/>
    <col min="12301" max="12301" width="33.3125" style="270" customWidth="1"/>
    <col min="12302" max="12302" width="33.05078125" style="270" customWidth="1"/>
    <col min="12303" max="12303" width="10.05078125" style="270"/>
    <col min="12304" max="12304" width="47.83984375" style="270" customWidth="1"/>
    <col min="12305" max="12305" width="10.05078125" style="270"/>
    <col min="12306" max="12306" width="13" style="270" customWidth="1"/>
    <col min="12307" max="12544" width="10.05078125" style="270"/>
    <col min="12545" max="12545" width="7.83984375" style="270" customWidth="1"/>
    <col min="12546" max="12546" width="32.68359375" style="270" customWidth="1"/>
    <col min="12547" max="12547" width="7.83984375" style="270" customWidth="1"/>
    <col min="12548" max="12548" width="9.7890625" style="270" customWidth="1"/>
    <col min="12549" max="12549" width="1.9453125" style="270" customWidth="1"/>
    <col min="12550" max="12550" width="13.5234375" style="270" customWidth="1"/>
    <col min="12551" max="12551" width="1.9453125" style="270" customWidth="1"/>
    <col min="12552" max="12552" width="14.15625" style="270" customWidth="1"/>
    <col min="12553" max="12553" width="4.26171875" style="270" customWidth="1"/>
    <col min="12554" max="12554" width="17.1015625" style="270" customWidth="1"/>
    <col min="12555" max="12555" width="10.05078125" style="270"/>
    <col min="12556" max="12556" width="29.578125" style="270" customWidth="1"/>
    <col min="12557" max="12557" width="33.3125" style="270" customWidth="1"/>
    <col min="12558" max="12558" width="33.05078125" style="270" customWidth="1"/>
    <col min="12559" max="12559" width="10.05078125" style="270"/>
    <col min="12560" max="12560" width="47.83984375" style="270" customWidth="1"/>
    <col min="12561" max="12561" width="10.05078125" style="270"/>
    <col min="12562" max="12562" width="13" style="270" customWidth="1"/>
    <col min="12563" max="12800" width="10.05078125" style="270"/>
    <col min="12801" max="12801" width="7.83984375" style="270" customWidth="1"/>
    <col min="12802" max="12802" width="32.68359375" style="270" customWidth="1"/>
    <col min="12803" max="12803" width="7.83984375" style="270" customWidth="1"/>
    <col min="12804" max="12804" width="9.7890625" style="270" customWidth="1"/>
    <col min="12805" max="12805" width="1.9453125" style="270" customWidth="1"/>
    <col min="12806" max="12806" width="13.5234375" style="270" customWidth="1"/>
    <col min="12807" max="12807" width="1.9453125" style="270" customWidth="1"/>
    <col min="12808" max="12808" width="14.15625" style="270" customWidth="1"/>
    <col min="12809" max="12809" width="4.26171875" style="270" customWidth="1"/>
    <col min="12810" max="12810" width="17.1015625" style="270" customWidth="1"/>
    <col min="12811" max="12811" width="10.05078125" style="270"/>
    <col min="12812" max="12812" width="29.578125" style="270" customWidth="1"/>
    <col min="12813" max="12813" width="33.3125" style="270" customWidth="1"/>
    <col min="12814" max="12814" width="33.05078125" style="270" customWidth="1"/>
    <col min="12815" max="12815" width="10.05078125" style="270"/>
    <col min="12816" max="12816" width="47.83984375" style="270" customWidth="1"/>
    <col min="12817" max="12817" width="10.05078125" style="270"/>
    <col min="12818" max="12818" width="13" style="270" customWidth="1"/>
    <col min="12819" max="13056" width="10.05078125" style="270"/>
    <col min="13057" max="13057" width="7.83984375" style="270" customWidth="1"/>
    <col min="13058" max="13058" width="32.68359375" style="270" customWidth="1"/>
    <col min="13059" max="13059" width="7.83984375" style="270" customWidth="1"/>
    <col min="13060" max="13060" width="9.7890625" style="270" customWidth="1"/>
    <col min="13061" max="13061" width="1.9453125" style="270" customWidth="1"/>
    <col min="13062" max="13062" width="13.5234375" style="270" customWidth="1"/>
    <col min="13063" max="13063" width="1.9453125" style="270" customWidth="1"/>
    <col min="13064" max="13064" width="14.15625" style="270" customWidth="1"/>
    <col min="13065" max="13065" width="4.26171875" style="270" customWidth="1"/>
    <col min="13066" max="13066" width="17.1015625" style="270" customWidth="1"/>
    <col min="13067" max="13067" width="10.05078125" style="270"/>
    <col min="13068" max="13068" width="29.578125" style="270" customWidth="1"/>
    <col min="13069" max="13069" width="33.3125" style="270" customWidth="1"/>
    <col min="13070" max="13070" width="33.05078125" style="270" customWidth="1"/>
    <col min="13071" max="13071" width="10.05078125" style="270"/>
    <col min="13072" max="13072" width="47.83984375" style="270" customWidth="1"/>
    <col min="13073" max="13073" width="10.05078125" style="270"/>
    <col min="13074" max="13074" width="13" style="270" customWidth="1"/>
    <col min="13075" max="13312" width="10.05078125" style="270"/>
    <col min="13313" max="13313" width="7.83984375" style="270" customWidth="1"/>
    <col min="13314" max="13314" width="32.68359375" style="270" customWidth="1"/>
    <col min="13315" max="13315" width="7.83984375" style="270" customWidth="1"/>
    <col min="13316" max="13316" width="9.7890625" style="270" customWidth="1"/>
    <col min="13317" max="13317" width="1.9453125" style="270" customWidth="1"/>
    <col min="13318" max="13318" width="13.5234375" style="270" customWidth="1"/>
    <col min="13319" max="13319" width="1.9453125" style="270" customWidth="1"/>
    <col min="13320" max="13320" width="14.15625" style="270" customWidth="1"/>
    <col min="13321" max="13321" width="4.26171875" style="270" customWidth="1"/>
    <col min="13322" max="13322" width="17.1015625" style="270" customWidth="1"/>
    <col min="13323" max="13323" width="10.05078125" style="270"/>
    <col min="13324" max="13324" width="29.578125" style="270" customWidth="1"/>
    <col min="13325" max="13325" width="33.3125" style="270" customWidth="1"/>
    <col min="13326" max="13326" width="33.05078125" style="270" customWidth="1"/>
    <col min="13327" max="13327" width="10.05078125" style="270"/>
    <col min="13328" max="13328" width="47.83984375" style="270" customWidth="1"/>
    <col min="13329" max="13329" width="10.05078125" style="270"/>
    <col min="13330" max="13330" width="13" style="270" customWidth="1"/>
    <col min="13331" max="13568" width="10.05078125" style="270"/>
    <col min="13569" max="13569" width="7.83984375" style="270" customWidth="1"/>
    <col min="13570" max="13570" width="32.68359375" style="270" customWidth="1"/>
    <col min="13571" max="13571" width="7.83984375" style="270" customWidth="1"/>
    <col min="13572" max="13572" width="9.7890625" style="270" customWidth="1"/>
    <col min="13573" max="13573" width="1.9453125" style="270" customWidth="1"/>
    <col min="13574" max="13574" width="13.5234375" style="270" customWidth="1"/>
    <col min="13575" max="13575" width="1.9453125" style="270" customWidth="1"/>
    <col min="13576" max="13576" width="14.15625" style="270" customWidth="1"/>
    <col min="13577" max="13577" width="4.26171875" style="270" customWidth="1"/>
    <col min="13578" max="13578" width="17.1015625" style="270" customWidth="1"/>
    <col min="13579" max="13579" width="10.05078125" style="270"/>
    <col min="13580" max="13580" width="29.578125" style="270" customWidth="1"/>
    <col min="13581" max="13581" width="33.3125" style="270" customWidth="1"/>
    <col min="13582" max="13582" width="33.05078125" style="270" customWidth="1"/>
    <col min="13583" max="13583" width="10.05078125" style="270"/>
    <col min="13584" max="13584" width="47.83984375" style="270" customWidth="1"/>
    <col min="13585" max="13585" width="10.05078125" style="270"/>
    <col min="13586" max="13586" width="13" style="270" customWidth="1"/>
    <col min="13587" max="13824" width="10.05078125" style="270"/>
    <col min="13825" max="13825" width="7.83984375" style="270" customWidth="1"/>
    <col min="13826" max="13826" width="32.68359375" style="270" customWidth="1"/>
    <col min="13827" max="13827" width="7.83984375" style="270" customWidth="1"/>
    <col min="13828" max="13828" width="9.7890625" style="270" customWidth="1"/>
    <col min="13829" max="13829" width="1.9453125" style="270" customWidth="1"/>
    <col min="13830" max="13830" width="13.5234375" style="270" customWidth="1"/>
    <col min="13831" max="13831" width="1.9453125" style="270" customWidth="1"/>
    <col min="13832" max="13832" width="14.15625" style="270" customWidth="1"/>
    <col min="13833" max="13833" width="4.26171875" style="270" customWidth="1"/>
    <col min="13834" max="13834" width="17.1015625" style="270" customWidth="1"/>
    <col min="13835" max="13835" width="10.05078125" style="270"/>
    <col min="13836" max="13836" width="29.578125" style="270" customWidth="1"/>
    <col min="13837" max="13837" width="33.3125" style="270" customWidth="1"/>
    <col min="13838" max="13838" width="33.05078125" style="270" customWidth="1"/>
    <col min="13839" max="13839" width="10.05078125" style="270"/>
    <col min="13840" max="13840" width="47.83984375" style="270" customWidth="1"/>
    <col min="13841" max="13841" width="10.05078125" style="270"/>
    <col min="13842" max="13842" width="13" style="270" customWidth="1"/>
    <col min="13843" max="14080" width="10.05078125" style="270"/>
    <col min="14081" max="14081" width="7.83984375" style="270" customWidth="1"/>
    <col min="14082" max="14082" width="32.68359375" style="270" customWidth="1"/>
    <col min="14083" max="14083" width="7.83984375" style="270" customWidth="1"/>
    <col min="14084" max="14084" width="9.7890625" style="270" customWidth="1"/>
    <col min="14085" max="14085" width="1.9453125" style="270" customWidth="1"/>
    <col min="14086" max="14086" width="13.5234375" style="270" customWidth="1"/>
    <col min="14087" max="14087" width="1.9453125" style="270" customWidth="1"/>
    <col min="14088" max="14088" width="14.15625" style="270" customWidth="1"/>
    <col min="14089" max="14089" width="4.26171875" style="270" customWidth="1"/>
    <col min="14090" max="14090" width="17.1015625" style="270" customWidth="1"/>
    <col min="14091" max="14091" width="10.05078125" style="270"/>
    <col min="14092" max="14092" width="29.578125" style="270" customWidth="1"/>
    <col min="14093" max="14093" width="33.3125" style="270" customWidth="1"/>
    <col min="14094" max="14094" width="33.05078125" style="270" customWidth="1"/>
    <col min="14095" max="14095" width="10.05078125" style="270"/>
    <col min="14096" max="14096" width="47.83984375" style="270" customWidth="1"/>
    <col min="14097" max="14097" width="10.05078125" style="270"/>
    <col min="14098" max="14098" width="13" style="270" customWidth="1"/>
    <col min="14099" max="14336" width="10.05078125" style="270"/>
    <col min="14337" max="14337" width="7.83984375" style="270" customWidth="1"/>
    <col min="14338" max="14338" width="32.68359375" style="270" customWidth="1"/>
    <col min="14339" max="14339" width="7.83984375" style="270" customWidth="1"/>
    <col min="14340" max="14340" width="9.7890625" style="270" customWidth="1"/>
    <col min="14341" max="14341" width="1.9453125" style="270" customWidth="1"/>
    <col min="14342" max="14342" width="13.5234375" style="270" customWidth="1"/>
    <col min="14343" max="14343" width="1.9453125" style="270" customWidth="1"/>
    <col min="14344" max="14344" width="14.15625" style="270" customWidth="1"/>
    <col min="14345" max="14345" width="4.26171875" style="270" customWidth="1"/>
    <col min="14346" max="14346" width="17.1015625" style="270" customWidth="1"/>
    <col min="14347" max="14347" width="10.05078125" style="270"/>
    <col min="14348" max="14348" width="29.578125" style="270" customWidth="1"/>
    <col min="14349" max="14349" width="33.3125" style="270" customWidth="1"/>
    <col min="14350" max="14350" width="33.05078125" style="270" customWidth="1"/>
    <col min="14351" max="14351" width="10.05078125" style="270"/>
    <col min="14352" max="14352" width="47.83984375" style="270" customWidth="1"/>
    <col min="14353" max="14353" width="10.05078125" style="270"/>
    <col min="14354" max="14354" width="13" style="270" customWidth="1"/>
    <col min="14355" max="14592" width="10.05078125" style="270"/>
    <col min="14593" max="14593" width="7.83984375" style="270" customWidth="1"/>
    <col min="14594" max="14594" width="32.68359375" style="270" customWidth="1"/>
    <col min="14595" max="14595" width="7.83984375" style="270" customWidth="1"/>
    <col min="14596" max="14596" width="9.7890625" style="270" customWidth="1"/>
    <col min="14597" max="14597" width="1.9453125" style="270" customWidth="1"/>
    <col min="14598" max="14598" width="13.5234375" style="270" customWidth="1"/>
    <col min="14599" max="14599" width="1.9453125" style="270" customWidth="1"/>
    <col min="14600" max="14600" width="14.15625" style="270" customWidth="1"/>
    <col min="14601" max="14601" width="4.26171875" style="270" customWidth="1"/>
    <col min="14602" max="14602" width="17.1015625" style="270" customWidth="1"/>
    <col min="14603" max="14603" width="10.05078125" style="270"/>
    <col min="14604" max="14604" width="29.578125" style="270" customWidth="1"/>
    <col min="14605" max="14605" width="33.3125" style="270" customWidth="1"/>
    <col min="14606" max="14606" width="33.05078125" style="270" customWidth="1"/>
    <col min="14607" max="14607" width="10.05078125" style="270"/>
    <col min="14608" max="14608" width="47.83984375" style="270" customWidth="1"/>
    <col min="14609" max="14609" width="10.05078125" style="270"/>
    <col min="14610" max="14610" width="13" style="270" customWidth="1"/>
    <col min="14611" max="14848" width="10.05078125" style="270"/>
    <col min="14849" max="14849" width="7.83984375" style="270" customWidth="1"/>
    <col min="14850" max="14850" width="32.68359375" style="270" customWidth="1"/>
    <col min="14851" max="14851" width="7.83984375" style="270" customWidth="1"/>
    <col min="14852" max="14852" width="9.7890625" style="270" customWidth="1"/>
    <col min="14853" max="14853" width="1.9453125" style="270" customWidth="1"/>
    <col min="14854" max="14854" width="13.5234375" style="270" customWidth="1"/>
    <col min="14855" max="14855" width="1.9453125" style="270" customWidth="1"/>
    <col min="14856" max="14856" width="14.15625" style="270" customWidth="1"/>
    <col min="14857" max="14857" width="4.26171875" style="270" customWidth="1"/>
    <col min="14858" max="14858" width="17.1015625" style="270" customWidth="1"/>
    <col min="14859" max="14859" width="10.05078125" style="270"/>
    <col min="14860" max="14860" width="29.578125" style="270" customWidth="1"/>
    <col min="14861" max="14861" width="33.3125" style="270" customWidth="1"/>
    <col min="14862" max="14862" width="33.05078125" style="270" customWidth="1"/>
    <col min="14863" max="14863" width="10.05078125" style="270"/>
    <col min="14864" max="14864" width="47.83984375" style="270" customWidth="1"/>
    <col min="14865" max="14865" width="10.05078125" style="270"/>
    <col min="14866" max="14866" width="13" style="270" customWidth="1"/>
    <col min="14867" max="15104" width="10.05078125" style="270"/>
    <col min="15105" max="15105" width="7.83984375" style="270" customWidth="1"/>
    <col min="15106" max="15106" width="32.68359375" style="270" customWidth="1"/>
    <col min="15107" max="15107" width="7.83984375" style="270" customWidth="1"/>
    <col min="15108" max="15108" width="9.7890625" style="270" customWidth="1"/>
    <col min="15109" max="15109" width="1.9453125" style="270" customWidth="1"/>
    <col min="15110" max="15110" width="13.5234375" style="270" customWidth="1"/>
    <col min="15111" max="15111" width="1.9453125" style="270" customWidth="1"/>
    <col min="15112" max="15112" width="14.15625" style="270" customWidth="1"/>
    <col min="15113" max="15113" width="4.26171875" style="270" customWidth="1"/>
    <col min="15114" max="15114" width="17.1015625" style="270" customWidth="1"/>
    <col min="15115" max="15115" width="10.05078125" style="270"/>
    <col min="15116" max="15116" width="29.578125" style="270" customWidth="1"/>
    <col min="15117" max="15117" width="33.3125" style="270" customWidth="1"/>
    <col min="15118" max="15118" width="33.05078125" style="270" customWidth="1"/>
    <col min="15119" max="15119" width="10.05078125" style="270"/>
    <col min="15120" max="15120" width="47.83984375" style="270" customWidth="1"/>
    <col min="15121" max="15121" width="10.05078125" style="270"/>
    <col min="15122" max="15122" width="13" style="270" customWidth="1"/>
    <col min="15123" max="15360" width="10.05078125" style="270"/>
    <col min="15361" max="15361" width="7.83984375" style="270" customWidth="1"/>
    <col min="15362" max="15362" width="32.68359375" style="270" customWidth="1"/>
    <col min="15363" max="15363" width="7.83984375" style="270" customWidth="1"/>
    <col min="15364" max="15364" width="9.7890625" style="270" customWidth="1"/>
    <col min="15365" max="15365" width="1.9453125" style="270" customWidth="1"/>
    <col min="15366" max="15366" width="13.5234375" style="270" customWidth="1"/>
    <col min="15367" max="15367" width="1.9453125" style="270" customWidth="1"/>
    <col min="15368" max="15368" width="14.15625" style="270" customWidth="1"/>
    <col min="15369" max="15369" width="4.26171875" style="270" customWidth="1"/>
    <col min="15370" max="15370" width="17.1015625" style="270" customWidth="1"/>
    <col min="15371" max="15371" width="10.05078125" style="270"/>
    <col min="15372" max="15372" width="29.578125" style="270" customWidth="1"/>
    <col min="15373" max="15373" width="33.3125" style="270" customWidth="1"/>
    <col min="15374" max="15374" width="33.05078125" style="270" customWidth="1"/>
    <col min="15375" max="15375" width="10.05078125" style="270"/>
    <col min="15376" max="15376" width="47.83984375" style="270" customWidth="1"/>
    <col min="15377" max="15377" width="10.05078125" style="270"/>
    <col min="15378" max="15378" width="13" style="270" customWidth="1"/>
    <col min="15379" max="15616" width="10.05078125" style="270"/>
    <col min="15617" max="15617" width="7.83984375" style="270" customWidth="1"/>
    <col min="15618" max="15618" width="32.68359375" style="270" customWidth="1"/>
    <col min="15619" max="15619" width="7.83984375" style="270" customWidth="1"/>
    <col min="15620" max="15620" width="9.7890625" style="270" customWidth="1"/>
    <col min="15621" max="15621" width="1.9453125" style="270" customWidth="1"/>
    <col min="15622" max="15622" width="13.5234375" style="270" customWidth="1"/>
    <col min="15623" max="15623" width="1.9453125" style="270" customWidth="1"/>
    <col min="15624" max="15624" width="14.15625" style="270" customWidth="1"/>
    <col min="15625" max="15625" width="4.26171875" style="270" customWidth="1"/>
    <col min="15626" max="15626" width="17.1015625" style="270" customWidth="1"/>
    <col min="15627" max="15627" width="10.05078125" style="270"/>
    <col min="15628" max="15628" width="29.578125" style="270" customWidth="1"/>
    <col min="15629" max="15629" width="33.3125" style="270" customWidth="1"/>
    <col min="15630" max="15630" width="33.05078125" style="270" customWidth="1"/>
    <col min="15631" max="15631" width="10.05078125" style="270"/>
    <col min="15632" max="15632" width="47.83984375" style="270" customWidth="1"/>
    <col min="15633" max="15633" width="10.05078125" style="270"/>
    <col min="15634" max="15634" width="13" style="270" customWidth="1"/>
    <col min="15635" max="15872" width="10.05078125" style="270"/>
    <col min="15873" max="15873" width="7.83984375" style="270" customWidth="1"/>
    <col min="15874" max="15874" width="32.68359375" style="270" customWidth="1"/>
    <col min="15875" max="15875" width="7.83984375" style="270" customWidth="1"/>
    <col min="15876" max="15876" width="9.7890625" style="270" customWidth="1"/>
    <col min="15877" max="15877" width="1.9453125" style="270" customWidth="1"/>
    <col min="15878" max="15878" width="13.5234375" style="270" customWidth="1"/>
    <col min="15879" max="15879" width="1.9453125" style="270" customWidth="1"/>
    <col min="15880" max="15880" width="14.15625" style="270" customWidth="1"/>
    <col min="15881" max="15881" width="4.26171875" style="270" customWidth="1"/>
    <col min="15882" max="15882" width="17.1015625" style="270" customWidth="1"/>
    <col min="15883" max="15883" width="10.05078125" style="270"/>
    <col min="15884" max="15884" width="29.578125" style="270" customWidth="1"/>
    <col min="15885" max="15885" width="33.3125" style="270" customWidth="1"/>
    <col min="15886" max="15886" width="33.05078125" style="270" customWidth="1"/>
    <col min="15887" max="15887" width="10.05078125" style="270"/>
    <col min="15888" max="15888" width="47.83984375" style="270" customWidth="1"/>
    <col min="15889" max="15889" width="10.05078125" style="270"/>
    <col min="15890" max="15890" width="13" style="270" customWidth="1"/>
    <col min="15891" max="16128" width="10.05078125" style="270"/>
    <col min="16129" max="16129" width="7.83984375" style="270" customWidth="1"/>
    <col min="16130" max="16130" width="32.68359375" style="270" customWidth="1"/>
    <col min="16131" max="16131" width="7.83984375" style="270" customWidth="1"/>
    <col min="16132" max="16132" width="9.7890625" style="270" customWidth="1"/>
    <col min="16133" max="16133" width="1.9453125" style="270" customWidth="1"/>
    <col min="16134" max="16134" width="13.5234375" style="270" customWidth="1"/>
    <col min="16135" max="16135" width="1.9453125" style="270" customWidth="1"/>
    <col min="16136" max="16136" width="14.15625" style="270" customWidth="1"/>
    <col min="16137" max="16137" width="4.26171875" style="270" customWidth="1"/>
    <col min="16138" max="16138" width="17.1015625" style="270" customWidth="1"/>
    <col min="16139" max="16139" width="10.05078125" style="270"/>
    <col min="16140" max="16140" width="29.578125" style="270" customWidth="1"/>
    <col min="16141" max="16141" width="33.3125" style="270" customWidth="1"/>
    <col min="16142" max="16142" width="33.05078125" style="270" customWidth="1"/>
    <col min="16143" max="16143" width="10.05078125" style="270"/>
    <col min="16144" max="16144" width="47.83984375" style="270" customWidth="1"/>
    <col min="16145" max="16145" width="10.05078125" style="270"/>
    <col min="16146" max="16146" width="13" style="270" customWidth="1"/>
    <col min="16147" max="16384" width="10.05078125" style="270"/>
  </cols>
  <sheetData>
    <row r="1" spans="1:18" ht="15.75" customHeight="1">
      <c r="A1" s="261"/>
      <c r="B1" s="262"/>
      <c r="C1" s="263"/>
      <c r="D1" s="264"/>
      <c r="E1" s="265"/>
      <c r="F1" s="266"/>
      <c r="G1" s="267"/>
      <c r="H1" s="268"/>
      <c r="I1" s="269"/>
      <c r="R1" s="271"/>
    </row>
    <row r="2" spans="1:18" ht="15.75" customHeight="1">
      <c r="A2" s="261"/>
      <c r="B2" s="272" t="s">
        <v>445</v>
      </c>
      <c r="C2" s="270"/>
      <c r="D2" s="273"/>
      <c r="E2" s="273"/>
      <c r="F2" s="273"/>
      <c r="G2" s="273"/>
      <c r="H2" s="273"/>
      <c r="I2" s="269"/>
      <c r="R2" s="271"/>
    </row>
    <row r="3" spans="1:18" ht="15.75" customHeight="1">
      <c r="A3" s="261"/>
      <c r="B3" s="612" t="s">
        <v>446</v>
      </c>
      <c r="C3" s="612"/>
      <c r="D3" s="612"/>
      <c r="E3" s="612"/>
      <c r="F3" s="612"/>
      <c r="G3" s="612"/>
      <c r="H3" s="612"/>
      <c r="I3" s="269"/>
      <c r="R3" s="271"/>
    </row>
    <row r="4" spans="1:18" ht="15" customHeight="1">
      <c r="A4" s="261"/>
      <c r="B4" s="612"/>
      <c r="C4" s="612"/>
      <c r="D4" s="612"/>
      <c r="E4" s="612"/>
      <c r="F4" s="612"/>
      <c r="G4" s="612"/>
      <c r="H4" s="612"/>
    </row>
    <row r="5" spans="1:18" ht="15">
      <c r="A5" s="261"/>
      <c r="B5" s="275"/>
      <c r="C5" s="273"/>
      <c r="D5" s="273"/>
      <c r="E5" s="273"/>
      <c r="F5" s="273"/>
      <c r="G5" s="273"/>
      <c r="H5" s="273"/>
      <c r="R5" s="271"/>
    </row>
    <row r="6" spans="1:18" ht="15">
      <c r="A6" s="261"/>
      <c r="B6" s="275"/>
      <c r="C6" s="276"/>
      <c r="D6" s="276"/>
      <c r="E6" s="276"/>
      <c r="F6" s="276"/>
      <c r="G6" s="267"/>
    </row>
    <row r="7" spans="1:18" ht="15">
      <c r="A7" s="261"/>
      <c r="B7" s="275" t="s">
        <v>447</v>
      </c>
      <c r="C7" s="278"/>
      <c r="D7" s="279"/>
      <c r="E7" s="278"/>
      <c r="F7" s="278"/>
    </row>
    <row r="9" spans="1:18" ht="15">
      <c r="A9" s="281" t="s">
        <v>448</v>
      </c>
      <c r="B9" s="275" t="s">
        <v>449</v>
      </c>
      <c r="C9" s="282"/>
      <c r="D9" s="283"/>
      <c r="E9" s="284"/>
      <c r="F9" s="285"/>
      <c r="G9" s="282"/>
      <c r="H9" s="286"/>
      <c r="R9" s="287"/>
    </row>
    <row r="10" spans="1:18">
      <c r="B10" s="282"/>
      <c r="C10" s="282"/>
      <c r="D10" s="283"/>
      <c r="E10" s="284"/>
      <c r="F10" s="285"/>
      <c r="G10" s="282"/>
      <c r="H10" s="286"/>
      <c r="R10" s="287"/>
    </row>
    <row r="12" spans="1:18" s="291" customFormat="1" ht="15.75" customHeight="1">
      <c r="A12" s="281" t="s">
        <v>450</v>
      </c>
      <c r="B12" s="282" t="s">
        <v>451</v>
      </c>
      <c r="C12" s="288"/>
      <c r="D12" s="283"/>
      <c r="E12" s="284"/>
      <c r="F12" s="285"/>
      <c r="G12" s="282"/>
      <c r="H12" s="289">
        <f>SUM(H176)</f>
        <v>0</v>
      </c>
      <c r="I12" s="290"/>
      <c r="L12" s="292"/>
      <c r="R12" s="287"/>
    </row>
    <row r="13" spans="1:18" s="291" customFormat="1" ht="15.75" customHeight="1">
      <c r="A13" s="281" t="s">
        <v>452</v>
      </c>
      <c r="B13" s="282" t="s">
        <v>453</v>
      </c>
      <c r="C13" s="282"/>
      <c r="D13" s="283"/>
      <c r="E13" s="284"/>
      <c r="F13" s="285"/>
      <c r="G13" s="282"/>
      <c r="H13" s="289">
        <f>SUM(H188)</f>
        <v>675</v>
      </c>
      <c r="I13" s="290"/>
      <c r="L13" s="292"/>
      <c r="R13" s="287"/>
    </row>
    <row r="14" spans="1:18" s="299" customFormat="1" ht="20.25" customHeight="1">
      <c r="A14" s="293"/>
      <c r="B14" s="294"/>
      <c r="C14" s="294"/>
      <c r="D14" s="295"/>
      <c r="E14" s="294"/>
      <c r="F14" s="296"/>
      <c r="G14" s="294"/>
      <c r="H14" s="297"/>
      <c r="I14" s="298"/>
      <c r="L14" s="300"/>
      <c r="R14" s="301"/>
    </row>
    <row r="15" spans="1:18" s="299" customFormat="1" ht="20.25" customHeight="1">
      <c r="A15" s="293"/>
      <c r="B15" s="294"/>
      <c r="C15" s="294"/>
      <c r="D15" s="295"/>
      <c r="E15" s="294"/>
      <c r="F15" s="296"/>
      <c r="G15" s="294"/>
      <c r="H15" s="297"/>
      <c r="I15" s="298"/>
      <c r="L15" s="300"/>
      <c r="R15" s="301"/>
    </row>
    <row r="16" spans="1:18" ht="14.1" customHeight="1">
      <c r="B16" s="288"/>
      <c r="C16" s="288"/>
      <c r="D16" s="283"/>
      <c r="E16" s="284"/>
      <c r="F16" s="285"/>
      <c r="G16" s="282"/>
      <c r="H16" s="286"/>
      <c r="L16" s="287"/>
      <c r="R16" s="287"/>
    </row>
    <row r="17" spans="1:18" ht="12.6" thickBot="1">
      <c r="B17" s="613" t="s">
        <v>682</v>
      </c>
      <c r="C17" s="614"/>
      <c r="D17" s="614"/>
      <c r="E17" s="614"/>
      <c r="F17" s="302"/>
      <c r="G17" s="303"/>
      <c r="H17" s="289">
        <f>SUM(H12:H13)</f>
        <v>675</v>
      </c>
      <c r="I17" s="290"/>
      <c r="K17" s="287"/>
      <c r="L17" s="304"/>
      <c r="R17" s="305"/>
    </row>
    <row r="20" spans="1:18" ht="15.75" customHeight="1">
      <c r="F20" s="309"/>
      <c r="G20" s="310"/>
      <c r="H20" s="310"/>
      <c r="L20" s="306"/>
      <c r="M20" s="306"/>
      <c r="N20" s="306"/>
      <c r="P20" s="306"/>
    </row>
    <row r="21" spans="1:18">
      <c r="L21" s="309"/>
      <c r="M21" s="310"/>
      <c r="N21" s="310"/>
    </row>
    <row r="23" spans="1:18" s="291" customFormat="1" ht="12.6" thickBot="1">
      <c r="A23" s="281"/>
      <c r="B23" s="306"/>
      <c r="C23" s="306"/>
      <c r="D23" s="307"/>
      <c r="E23" s="308"/>
      <c r="F23" s="311"/>
      <c r="G23" s="280"/>
      <c r="H23" s="277"/>
      <c r="I23" s="270"/>
      <c r="R23" s="274"/>
    </row>
    <row r="24" spans="1:18" s="318" customFormat="1" ht="24.9" thickBot="1">
      <c r="A24" s="312" t="s">
        <v>454</v>
      </c>
      <c r="B24" s="313" t="s">
        <v>455</v>
      </c>
      <c r="C24" s="314" t="s">
        <v>456</v>
      </c>
      <c r="D24" s="315" t="s">
        <v>12</v>
      </c>
      <c r="E24" s="316"/>
      <c r="F24" s="317" t="s">
        <v>457</v>
      </c>
      <c r="G24" s="317"/>
      <c r="H24" s="317" t="s">
        <v>458</v>
      </c>
    </row>
    <row r="25" spans="1:18" s="291" customFormat="1">
      <c r="A25" s="281"/>
      <c r="B25" s="306"/>
      <c r="C25" s="306"/>
      <c r="D25" s="307"/>
      <c r="E25" s="308"/>
      <c r="F25" s="311"/>
      <c r="G25" s="280"/>
      <c r="H25" s="277"/>
      <c r="I25" s="270"/>
      <c r="R25" s="274"/>
    </row>
    <row r="26" spans="1:18" s="326" customFormat="1">
      <c r="A26" s="319" t="s">
        <v>459</v>
      </c>
      <c r="B26" s="320" t="s">
        <v>460</v>
      </c>
      <c r="C26" s="320"/>
      <c r="D26" s="321"/>
      <c r="E26" s="322"/>
      <c r="F26" s="323"/>
      <c r="G26" s="324"/>
      <c r="H26" s="286"/>
      <c r="I26" s="325"/>
      <c r="R26" s="327"/>
    </row>
    <row r="27" spans="1:18" s="291" customFormat="1">
      <c r="A27" s="281"/>
      <c r="B27" s="306"/>
      <c r="C27" s="306"/>
      <c r="D27" s="307"/>
      <c r="E27" s="308"/>
      <c r="F27" s="311"/>
      <c r="G27" s="280"/>
      <c r="H27" s="277"/>
      <c r="I27" s="270"/>
      <c r="R27" s="274"/>
    </row>
    <row r="28" spans="1:18">
      <c r="A28" s="328" t="s">
        <v>305</v>
      </c>
      <c r="B28" s="329" t="s">
        <v>5</v>
      </c>
      <c r="C28" s="329"/>
      <c r="D28" s="330"/>
      <c r="E28" s="291"/>
      <c r="F28" s="331"/>
      <c r="G28" s="329"/>
      <c r="H28" s="332"/>
      <c r="I28" s="291"/>
      <c r="R28" s="292"/>
    </row>
    <row r="29" spans="1:18" s="291" customFormat="1">
      <c r="A29" s="281"/>
      <c r="B29" s="306"/>
      <c r="C29" s="306"/>
      <c r="D29" s="307"/>
      <c r="E29" s="308"/>
      <c r="F29" s="311"/>
      <c r="G29" s="280"/>
      <c r="H29" s="277"/>
      <c r="I29" s="270"/>
      <c r="R29" s="274"/>
    </row>
    <row r="30" spans="1:18" s="326" customFormat="1">
      <c r="A30" s="319" t="s">
        <v>95</v>
      </c>
      <c r="B30" s="320" t="s">
        <v>461</v>
      </c>
      <c r="C30" s="320"/>
      <c r="D30" s="321"/>
      <c r="E30" s="322"/>
      <c r="F30" s="323"/>
      <c r="G30" s="324"/>
      <c r="H30" s="286"/>
      <c r="I30" s="325"/>
      <c r="R30" s="327"/>
    </row>
    <row r="31" spans="1:18" s="291" customFormat="1">
      <c r="A31" s="281"/>
      <c r="B31" s="306"/>
      <c r="C31" s="306"/>
      <c r="D31" s="307"/>
      <c r="E31" s="308"/>
      <c r="F31" s="311"/>
      <c r="G31" s="280"/>
      <c r="H31" s="277"/>
      <c r="I31" s="270"/>
      <c r="R31" s="274"/>
    </row>
    <row r="32" spans="1:18" s="291" customFormat="1" ht="36.9">
      <c r="A32" s="333" t="s">
        <v>462</v>
      </c>
      <c r="B32" s="334" t="s">
        <v>463</v>
      </c>
      <c r="C32" s="335" t="s">
        <v>91</v>
      </c>
      <c r="D32" s="307">
        <v>1</v>
      </c>
      <c r="F32" s="336">
        <v>0</v>
      </c>
      <c r="G32" s="329"/>
      <c r="H32" s="337">
        <f>ROUND(D32*ROUND(F32,2),2)</f>
        <v>0</v>
      </c>
      <c r="I32" s="270"/>
      <c r="R32" s="274"/>
    </row>
    <row r="33" spans="1:18" s="291" customFormat="1">
      <c r="A33" s="338"/>
      <c r="B33" s="329"/>
      <c r="C33" s="329"/>
      <c r="D33" s="339"/>
      <c r="E33" s="340"/>
      <c r="F33" s="341"/>
      <c r="G33" s="342"/>
      <c r="H33" s="341"/>
      <c r="R33" s="292"/>
    </row>
    <row r="34" spans="1:18" s="345" customFormat="1" ht="12.75" customHeight="1">
      <c r="A34" s="343" t="s">
        <v>464</v>
      </c>
      <c r="B34" s="344" t="s">
        <v>465</v>
      </c>
      <c r="C34" s="335" t="s">
        <v>466</v>
      </c>
      <c r="D34" s="307">
        <v>1</v>
      </c>
      <c r="E34" s="291"/>
      <c r="F34" s="336">
        <v>0</v>
      </c>
      <c r="G34" s="329"/>
      <c r="H34" s="337">
        <f>ROUND(D34*ROUND(F34,2),2)</f>
        <v>0</v>
      </c>
      <c r="I34" s="291"/>
      <c r="L34" s="346"/>
      <c r="R34" s="292"/>
    </row>
    <row r="35" spans="1:18" s="345" customFormat="1" ht="12.75" customHeight="1">
      <c r="A35" s="343"/>
      <c r="B35" s="344"/>
      <c r="C35" s="335"/>
      <c r="D35" s="307"/>
      <c r="E35" s="291"/>
      <c r="F35" s="337"/>
      <c r="G35" s="329"/>
      <c r="H35" s="337"/>
      <c r="I35" s="291"/>
      <c r="L35" s="346"/>
      <c r="R35" s="292"/>
    </row>
    <row r="36" spans="1:18" s="349" customFormat="1" ht="51" customHeight="1">
      <c r="A36" s="343" t="s">
        <v>467</v>
      </c>
      <c r="B36" s="344" t="s">
        <v>468</v>
      </c>
      <c r="C36" s="347" t="s">
        <v>466</v>
      </c>
      <c r="D36" s="348">
        <v>1</v>
      </c>
      <c r="F36" s="336">
        <v>0</v>
      </c>
      <c r="G36" s="350"/>
      <c r="H36" s="337">
        <f>ROUND(D36*ROUND(F36,2),2)</f>
        <v>0</v>
      </c>
      <c r="L36" s="351"/>
      <c r="R36" s="352"/>
    </row>
    <row r="37" spans="1:18" s="291" customFormat="1">
      <c r="A37" s="353"/>
      <c r="B37" s="346"/>
      <c r="C37" s="354"/>
      <c r="D37" s="355"/>
      <c r="E37" s="345"/>
      <c r="F37" s="311"/>
      <c r="G37" s="356"/>
      <c r="H37" s="357"/>
      <c r="I37" s="345"/>
      <c r="R37" s="358"/>
    </row>
    <row r="38" spans="1:18" s="326" customFormat="1">
      <c r="A38" s="328" t="s">
        <v>95</v>
      </c>
      <c r="B38" s="79" t="s">
        <v>469</v>
      </c>
      <c r="C38" s="359"/>
      <c r="D38" s="360"/>
      <c r="E38" s="322"/>
      <c r="F38" s="323"/>
      <c r="G38" s="324"/>
      <c r="H38" s="289">
        <f>SUM(H32:H36)</f>
        <v>0</v>
      </c>
      <c r="I38" s="322"/>
      <c r="J38" s="361"/>
      <c r="R38" s="327"/>
    </row>
    <row r="39" spans="1:18">
      <c r="A39" s="362"/>
      <c r="B39" s="334"/>
      <c r="C39" s="335"/>
      <c r="D39" s="363"/>
      <c r="E39" s="291"/>
      <c r="F39" s="337"/>
      <c r="G39" s="329"/>
      <c r="H39" s="337"/>
    </row>
    <row r="40" spans="1:18" s="291" customFormat="1">
      <c r="A40" s="281"/>
      <c r="B40" s="306"/>
      <c r="C40" s="306"/>
      <c r="D40" s="307"/>
      <c r="E40" s="311"/>
      <c r="F40" s="277"/>
      <c r="G40" s="329"/>
      <c r="H40" s="329"/>
      <c r="I40" s="270"/>
      <c r="R40" s="274"/>
    </row>
    <row r="41" spans="1:18" s="326" customFormat="1">
      <c r="A41" s="319" t="s">
        <v>15</v>
      </c>
      <c r="B41" s="320" t="s">
        <v>16</v>
      </c>
      <c r="C41" s="320"/>
      <c r="D41" s="321"/>
      <c r="E41" s="323"/>
      <c r="F41" s="286"/>
      <c r="G41" s="79"/>
      <c r="H41" s="79"/>
      <c r="I41" s="325"/>
      <c r="R41" s="327"/>
    </row>
    <row r="42" spans="1:18" s="291" customFormat="1">
      <c r="A42" s="281"/>
      <c r="B42" s="306"/>
      <c r="C42" s="306"/>
      <c r="D42" s="307"/>
      <c r="E42" s="311"/>
      <c r="F42" s="277"/>
      <c r="G42" s="329"/>
      <c r="H42" s="329"/>
      <c r="I42" s="270"/>
      <c r="R42" s="274"/>
    </row>
    <row r="43" spans="1:18" s="326" customFormat="1" ht="24.6">
      <c r="A43" s="333" t="s">
        <v>462</v>
      </c>
      <c r="B43" s="364" t="s">
        <v>470</v>
      </c>
      <c r="C43" s="347" t="s">
        <v>91</v>
      </c>
      <c r="D43" s="348">
        <v>1</v>
      </c>
      <c r="E43" s="79"/>
      <c r="F43" s="336">
        <v>0</v>
      </c>
      <c r="G43" s="79"/>
      <c r="H43" s="337">
        <f>ROUND(D43*ROUND(F43,2),2)</f>
        <v>0</v>
      </c>
      <c r="I43" s="325"/>
      <c r="R43" s="365"/>
    </row>
    <row r="44" spans="1:18" s="326" customFormat="1">
      <c r="A44" s="353"/>
      <c r="B44" s="351" t="s">
        <v>471</v>
      </c>
      <c r="C44" s="366"/>
      <c r="D44" s="367"/>
      <c r="E44" s="368"/>
      <c r="F44" s="357"/>
      <c r="G44" s="79"/>
      <c r="H44" s="79"/>
      <c r="I44" s="349"/>
      <c r="R44" s="352"/>
    </row>
    <row r="45" spans="1:18">
      <c r="A45" s="362"/>
      <c r="B45" s="334"/>
      <c r="C45" s="335"/>
      <c r="D45" s="363"/>
      <c r="E45" s="329"/>
      <c r="F45" s="337"/>
      <c r="G45" s="329"/>
      <c r="H45" s="337"/>
    </row>
    <row r="46" spans="1:18" s="326" customFormat="1" ht="24.6">
      <c r="A46" s="333" t="s">
        <v>464</v>
      </c>
      <c r="B46" s="364" t="s">
        <v>472</v>
      </c>
      <c r="C46" s="347" t="s">
        <v>91</v>
      </c>
      <c r="D46" s="348">
        <v>1</v>
      </c>
      <c r="E46" s="79"/>
      <c r="F46" s="336">
        <v>0</v>
      </c>
      <c r="G46" s="79"/>
      <c r="H46" s="337">
        <f>ROUND(D46*ROUND(F46,2),2)</f>
        <v>0</v>
      </c>
      <c r="I46" s="325"/>
      <c r="R46" s="365"/>
    </row>
    <row r="47" spans="1:18" s="291" customFormat="1">
      <c r="A47" s="353"/>
      <c r="B47" s="346"/>
      <c r="C47" s="354"/>
      <c r="D47" s="355"/>
      <c r="E47" s="356"/>
      <c r="F47" s="311"/>
      <c r="G47" s="356"/>
      <c r="H47" s="357"/>
      <c r="I47" s="345"/>
      <c r="R47" s="358"/>
    </row>
    <row r="48" spans="1:18" s="326" customFormat="1">
      <c r="A48" s="328" t="s">
        <v>15</v>
      </c>
      <c r="B48" s="320" t="s">
        <v>16</v>
      </c>
      <c r="C48" s="359"/>
      <c r="D48" s="360"/>
      <c r="E48" s="324"/>
      <c r="F48" s="323"/>
      <c r="G48" s="324"/>
      <c r="H48" s="289">
        <f>SUM(H43:H46)</f>
        <v>0</v>
      </c>
      <c r="I48" s="322"/>
      <c r="J48" s="361"/>
      <c r="R48" s="327"/>
    </row>
    <row r="49" spans="1:18" s="291" customFormat="1">
      <c r="A49" s="353"/>
      <c r="B49" s="329"/>
      <c r="C49" s="369"/>
      <c r="D49" s="370"/>
      <c r="E49" s="284"/>
      <c r="F49" s="285"/>
      <c r="G49" s="282"/>
      <c r="H49" s="337"/>
      <c r="I49" s="284"/>
      <c r="J49" s="292"/>
      <c r="R49" s="287"/>
    </row>
    <row r="50" spans="1:18" s="326" customFormat="1">
      <c r="A50" s="371" t="s">
        <v>305</v>
      </c>
      <c r="B50" s="372" t="s">
        <v>26</v>
      </c>
      <c r="C50" s="372"/>
      <c r="D50" s="373"/>
      <c r="E50" s="374"/>
      <c r="F50" s="302"/>
      <c r="G50" s="303"/>
      <c r="H50" s="289">
        <f>SUM(H38+H48)</f>
        <v>0</v>
      </c>
      <c r="I50" s="325"/>
      <c r="R50" s="327"/>
    </row>
    <row r="51" spans="1:18" s="326" customFormat="1">
      <c r="A51" s="281"/>
      <c r="B51" s="320"/>
      <c r="C51" s="320"/>
      <c r="D51" s="321"/>
      <c r="E51" s="322"/>
      <c r="F51" s="323"/>
      <c r="G51" s="324"/>
      <c r="H51" s="286"/>
      <c r="I51" s="325"/>
      <c r="R51" s="327"/>
    </row>
    <row r="52" spans="1:18">
      <c r="A52" s="328" t="s">
        <v>27</v>
      </c>
      <c r="B52" s="329" t="s">
        <v>6</v>
      </c>
      <c r="C52" s="329"/>
      <c r="D52" s="330"/>
      <c r="E52" s="291"/>
      <c r="F52" s="331"/>
      <c r="G52" s="329"/>
      <c r="H52" s="332"/>
      <c r="I52" s="291"/>
      <c r="R52" s="292"/>
    </row>
    <row r="53" spans="1:18" s="291" customFormat="1">
      <c r="A53" s="281"/>
      <c r="B53" s="306"/>
      <c r="C53" s="306"/>
      <c r="D53" s="307"/>
      <c r="E53" s="308"/>
      <c r="F53" s="311"/>
      <c r="G53" s="280"/>
      <c r="H53" s="277"/>
      <c r="I53" s="270"/>
      <c r="R53" s="274"/>
    </row>
    <row r="54" spans="1:18" s="326" customFormat="1">
      <c r="A54" s="319" t="s">
        <v>29</v>
      </c>
      <c r="B54" s="320" t="s">
        <v>473</v>
      </c>
      <c r="C54" s="320"/>
      <c r="D54" s="321"/>
      <c r="E54" s="322"/>
      <c r="F54" s="323"/>
      <c r="G54" s="324"/>
      <c r="H54" s="286"/>
      <c r="I54" s="325"/>
      <c r="R54" s="327"/>
    </row>
    <row r="55" spans="1:18">
      <c r="A55" s="362"/>
      <c r="B55" s="334"/>
      <c r="C55" s="335"/>
      <c r="D55" s="363"/>
      <c r="E55" s="291"/>
      <c r="F55" s="337"/>
      <c r="G55" s="329"/>
      <c r="H55" s="337"/>
    </row>
    <row r="56" spans="1:18" ht="36.9">
      <c r="A56" s="343" t="s">
        <v>462</v>
      </c>
      <c r="B56" s="334" t="s">
        <v>474</v>
      </c>
      <c r="C56" s="375" t="s">
        <v>475</v>
      </c>
      <c r="D56" s="376">
        <v>130</v>
      </c>
      <c r="E56" s="291"/>
      <c r="F56" s="336">
        <v>0</v>
      </c>
      <c r="G56" s="329"/>
      <c r="H56" s="337">
        <f>ROUND(D56*ROUND(F56,2),2)</f>
        <v>0</v>
      </c>
    </row>
    <row r="57" spans="1:18">
      <c r="A57" s="343"/>
      <c r="B57" s="334"/>
      <c r="C57" s="335"/>
      <c r="D57" s="363"/>
      <c r="E57" s="291"/>
      <c r="F57" s="337"/>
      <c r="G57" s="329"/>
      <c r="H57" s="337"/>
    </row>
    <row r="58" spans="1:18" ht="49.2">
      <c r="A58" s="343" t="s">
        <v>464</v>
      </c>
      <c r="B58" s="334" t="s">
        <v>476</v>
      </c>
      <c r="C58" s="375" t="s">
        <v>475</v>
      </c>
      <c r="D58" s="376">
        <v>7.1</v>
      </c>
      <c r="E58" s="291"/>
      <c r="F58" s="336">
        <v>0</v>
      </c>
      <c r="G58" s="329"/>
      <c r="H58" s="337">
        <f>ROUND(D58*ROUND(F58,2),2)</f>
        <v>0</v>
      </c>
    </row>
    <row r="59" spans="1:18">
      <c r="A59" s="343"/>
      <c r="B59" s="334"/>
      <c r="C59" s="335"/>
      <c r="D59" s="363"/>
      <c r="E59" s="291"/>
      <c r="F59" s="337"/>
      <c r="G59" s="329"/>
      <c r="H59" s="337"/>
    </row>
    <row r="60" spans="1:18" ht="49.2">
      <c r="A60" s="343" t="s">
        <v>467</v>
      </c>
      <c r="B60" s="334" t="s">
        <v>477</v>
      </c>
      <c r="C60" s="375" t="s">
        <v>475</v>
      </c>
      <c r="D60" s="376">
        <v>13</v>
      </c>
      <c r="E60" s="291"/>
      <c r="F60" s="336">
        <v>0</v>
      </c>
      <c r="G60" s="329"/>
      <c r="H60" s="337">
        <f>ROUND(D60*ROUND(F60,2),2)</f>
        <v>0</v>
      </c>
    </row>
    <row r="61" spans="1:18" s="291" customFormat="1">
      <c r="A61" s="353"/>
      <c r="B61" s="346"/>
      <c r="C61" s="354"/>
      <c r="D61" s="355"/>
      <c r="E61" s="345"/>
      <c r="F61" s="311"/>
      <c r="G61" s="356"/>
      <c r="H61" s="357"/>
      <c r="I61" s="345"/>
      <c r="R61" s="358"/>
    </row>
    <row r="62" spans="1:18" s="326" customFormat="1">
      <c r="A62" s="328" t="s">
        <v>29</v>
      </c>
      <c r="B62" s="79" t="s">
        <v>478</v>
      </c>
      <c r="C62" s="359"/>
      <c r="D62" s="360"/>
      <c r="E62" s="322"/>
      <c r="F62" s="323"/>
      <c r="G62" s="324"/>
      <c r="H62" s="289">
        <f>SUM(H56:H60)</f>
        <v>0</v>
      </c>
      <c r="I62" s="322"/>
      <c r="J62" s="361"/>
      <c r="R62" s="327"/>
    </row>
    <row r="63" spans="1:18">
      <c r="A63" s="362"/>
      <c r="B63" s="334"/>
      <c r="C63" s="335"/>
      <c r="D63" s="363"/>
      <c r="E63" s="291"/>
      <c r="F63" s="337"/>
      <c r="G63" s="329"/>
      <c r="H63" s="337"/>
    </row>
    <row r="64" spans="1:18" s="326" customFormat="1">
      <c r="A64" s="281"/>
      <c r="B64" s="320"/>
      <c r="C64" s="320"/>
      <c r="D64" s="321"/>
      <c r="E64" s="322"/>
      <c r="F64" s="323"/>
      <c r="G64" s="324"/>
      <c r="H64" s="286"/>
      <c r="I64" s="325"/>
      <c r="R64" s="327"/>
    </row>
    <row r="65" spans="1:18">
      <c r="A65" s="328" t="s">
        <v>35</v>
      </c>
      <c r="B65" s="329" t="s">
        <v>479</v>
      </c>
      <c r="C65" s="329"/>
      <c r="D65" s="330"/>
      <c r="E65" s="291"/>
      <c r="F65" s="331"/>
      <c r="G65" s="329"/>
      <c r="H65" s="332"/>
      <c r="I65" s="291"/>
      <c r="R65" s="292"/>
    </row>
    <row r="66" spans="1:18" s="326" customFormat="1">
      <c r="A66" s="281"/>
      <c r="B66" s="320"/>
      <c r="C66" s="320"/>
      <c r="D66" s="321"/>
      <c r="E66" s="322"/>
      <c r="F66" s="323"/>
      <c r="G66" s="324"/>
      <c r="H66" s="286"/>
      <c r="I66" s="325"/>
      <c r="R66" s="327"/>
    </row>
    <row r="67" spans="1:18" ht="24.6">
      <c r="A67" s="343" t="s">
        <v>462</v>
      </c>
      <c r="B67" s="334" t="s">
        <v>480</v>
      </c>
      <c r="C67" s="375" t="s">
        <v>475</v>
      </c>
      <c r="D67" s="376">
        <v>26</v>
      </c>
      <c r="E67" s="291"/>
      <c r="F67" s="336">
        <v>0</v>
      </c>
      <c r="G67" s="329"/>
      <c r="H67" s="337">
        <f>ROUND(D67*ROUND(F67,2),2)</f>
        <v>0</v>
      </c>
    </row>
    <row r="68" spans="1:18">
      <c r="A68" s="343"/>
      <c r="B68" s="334"/>
      <c r="C68" s="335"/>
      <c r="D68" s="363"/>
      <c r="E68" s="291"/>
      <c r="F68" s="337"/>
      <c r="G68" s="329"/>
      <c r="H68" s="337"/>
    </row>
    <row r="69" spans="1:18" ht="36.9">
      <c r="A69" s="343" t="s">
        <v>464</v>
      </c>
      <c r="B69" s="334" t="s">
        <v>481</v>
      </c>
      <c r="C69" s="375" t="s">
        <v>475</v>
      </c>
      <c r="D69" s="376">
        <v>105</v>
      </c>
      <c r="E69" s="291"/>
      <c r="F69" s="336">
        <v>0</v>
      </c>
      <c r="G69" s="329"/>
      <c r="H69" s="337">
        <f>ROUND(D69*ROUND(F69,2),2)</f>
        <v>0</v>
      </c>
    </row>
    <row r="70" spans="1:18">
      <c r="A70" s="377"/>
      <c r="B70" s="334"/>
      <c r="C70" s="335"/>
      <c r="D70" s="363"/>
      <c r="E70" s="291"/>
      <c r="F70" s="337"/>
      <c r="G70" s="329"/>
      <c r="H70" s="337"/>
    </row>
    <row r="71" spans="1:18" s="326" customFormat="1">
      <c r="A71" s="378" t="s">
        <v>35</v>
      </c>
      <c r="B71" s="329" t="s">
        <v>482</v>
      </c>
      <c r="C71" s="359"/>
      <c r="D71" s="360"/>
      <c r="E71" s="322"/>
      <c r="F71" s="323"/>
      <c r="G71" s="324"/>
      <c r="H71" s="289">
        <f>SUM(H67:H69)</f>
        <v>0</v>
      </c>
      <c r="I71" s="322"/>
      <c r="J71" s="361"/>
      <c r="R71" s="327"/>
    </row>
    <row r="72" spans="1:18" s="326" customFormat="1">
      <c r="A72" s="379"/>
      <c r="B72" s="329"/>
      <c r="C72" s="359"/>
      <c r="D72" s="360"/>
      <c r="E72" s="322"/>
      <c r="F72" s="323"/>
      <c r="G72" s="324"/>
      <c r="H72" s="286"/>
      <c r="I72" s="322"/>
      <c r="J72" s="361"/>
      <c r="R72" s="327"/>
    </row>
    <row r="73" spans="1:18" s="326" customFormat="1">
      <c r="A73" s="380"/>
      <c r="B73" s="320"/>
      <c r="C73" s="320"/>
      <c r="D73" s="321"/>
      <c r="E73" s="322"/>
      <c r="F73" s="323"/>
      <c r="G73" s="324"/>
      <c r="H73" s="286"/>
      <c r="I73" s="325"/>
      <c r="R73" s="327"/>
    </row>
    <row r="74" spans="1:18">
      <c r="A74" s="328" t="s">
        <v>142</v>
      </c>
      <c r="B74" s="329" t="s">
        <v>483</v>
      </c>
      <c r="C74" s="329"/>
      <c r="D74" s="330"/>
      <c r="E74" s="291"/>
      <c r="F74" s="331"/>
      <c r="G74" s="329"/>
      <c r="H74" s="332"/>
      <c r="I74" s="291"/>
      <c r="R74" s="292"/>
    </row>
    <row r="75" spans="1:18" s="326" customFormat="1">
      <c r="A75" s="379"/>
      <c r="B75" s="329"/>
      <c r="C75" s="359"/>
      <c r="D75" s="360"/>
      <c r="E75" s="322"/>
      <c r="F75" s="323"/>
      <c r="G75" s="324"/>
      <c r="H75" s="286"/>
      <c r="I75" s="322"/>
      <c r="J75" s="361"/>
      <c r="R75" s="327"/>
    </row>
    <row r="76" spans="1:18" s="345" customFormat="1" ht="30.75" customHeight="1">
      <c r="A76" s="343" t="s">
        <v>462</v>
      </c>
      <c r="B76" s="344" t="s">
        <v>484</v>
      </c>
      <c r="C76" s="335" t="s">
        <v>485</v>
      </c>
      <c r="D76" s="363">
        <v>130</v>
      </c>
      <c r="E76" s="291"/>
      <c r="F76" s="336">
        <v>0</v>
      </c>
      <c r="G76" s="329"/>
      <c r="H76" s="337">
        <f>ROUND(D76*ROUND(F76,2),2)</f>
        <v>0</v>
      </c>
      <c r="I76" s="291"/>
      <c r="L76" s="346"/>
      <c r="R76" s="292"/>
    </row>
    <row r="77" spans="1:18">
      <c r="A77" s="362"/>
      <c r="B77" s="334"/>
      <c r="C77" s="335"/>
      <c r="D77" s="363"/>
      <c r="E77" s="291"/>
      <c r="F77" s="337"/>
      <c r="G77" s="329"/>
      <c r="H77" s="337"/>
    </row>
    <row r="78" spans="1:18" s="326" customFormat="1">
      <c r="A78" s="328" t="s">
        <v>142</v>
      </c>
      <c r="B78" s="329" t="s">
        <v>486</v>
      </c>
      <c r="C78" s="359"/>
      <c r="D78" s="360"/>
      <c r="E78" s="322"/>
      <c r="F78" s="323"/>
      <c r="G78" s="324"/>
      <c r="H78" s="289">
        <f>SUM(H73:H77)</f>
        <v>0</v>
      </c>
      <c r="I78" s="322"/>
      <c r="J78" s="361"/>
      <c r="R78" s="327"/>
    </row>
    <row r="79" spans="1:18" s="326" customFormat="1">
      <c r="A79" s="328"/>
      <c r="B79" s="329"/>
      <c r="C79" s="359"/>
      <c r="D79" s="360"/>
      <c r="E79" s="322"/>
      <c r="F79" s="323"/>
      <c r="G79" s="324"/>
      <c r="H79" s="286"/>
      <c r="I79" s="322"/>
      <c r="J79" s="361"/>
      <c r="R79" s="327"/>
    </row>
    <row r="80" spans="1:18" s="291" customFormat="1">
      <c r="A80" s="353"/>
      <c r="B80" s="329"/>
      <c r="C80" s="369"/>
      <c r="D80" s="370"/>
      <c r="E80" s="284"/>
      <c r="F80" s="285"/>
      <c r="G80" s="282"/>
      <c r="H80" s="381"/>
      <c r="I80" s="284"/>
      <c r="J80" s="292"/>
      <c r="R80" s="287"/>
    </row>
    <row r="81" spans="1:18" s="326" customFormat="1">
      <c r="A81" s="371" t="s">
        <v>27</v>
      </c>
      <c r="B81" s="372" t="s">
        <v>54</v>
      </c>
      <c r="C81" s="372"/>
      <c r="D81" s="373"/>
      <c r="E81" s="374"/>
      <c r="F81" s="302"/>
      <c r="G81" s="303"/>
      <c r="H81" s="382">
        <f>SUM(H78+H71+H62)</f>
        <v>0</v>
      </c>
      <c r="I81" s="325"/>
      <c r="R81" s="327"/>
    </row>
    <row r="82" spans="1:18" s="326" customFormat="1">
      <c r="A82" s="319"/>
      <c r="B82" s="320"/>
      <c r="C82" s="320"/>
      <c r="D82" s="383"/>
      <c r="E82" s="322"/>
      <c r="F82" s="384"/>
      <c r="G82" s="322"/>
      <c r="H82" s="327"/>
      <c r="I82" s="325"/>
      <c r="R82" s="327"/>
    </row>
    <row r="83" spans="1:18">
      <c r="A83" s="328" t="s">
        <v>170</v>
      </c>
      <c r="B83" s="329" t="s">
        <v>487</v>
      </c>
      <c r="C83" s="329"/>
      <c r="D83" s="330"/>
      <c r="E83" s="291"/>
      <c r="F83" s="331"/>
      <c r="G83" s="329"/>
      <c r="H83" s="332"/>
      <c r="I83" s="291"/>
      <c r="R83" s="292"/>
    </row>
    <row r="84" spans="1:18" s="291" customFormat="1">
      <c r="A84" s="319"/>
      <c r="B84" s="306"/>
      <c r="C84" s="306"/>
      <c r="D84" s="307"/>
      <c r="E84" s="308"/>
      <c r="F84" s="311"/>
      <c r="G84" s="280"/>
      <c r="H84" s="277"/>
      <c r="I84" s="270"/>
      <c r="R84" s="274"/>
    </row>
    <row r="85" spans="1:18" s="326" customFormat="1">
      <c r="A85" s="319" t="s">
        <v>172</v>
      </c>
      <c r="B85" s="329" t="s">
        <v>488</v>
      </c>
      <c r="C85" s="320"/>
      <c r="D85" s="321"/>
      <c r="E85" s="322"/>
      <c r="F85" s="323"/>
      <c r="G85" s="324"/>
      <c r="H85" s="286"/>
      <c r="I85" s="325"/>
      <c r="R85" s="327"/>
    </row>
    <row r="86" spans="1:18" s="291" customFormat="1">
      <c r="A86" s="281"/>
      <c r="B86" s="306"/>
      <c r="C86" s="306"/>
      <c r="D86" s="307"/>
      <c r="E86" s="308"/>
      <c r="F86" s="311"/>
      <c r="G86" s="280"/>
      <c r="H86" s="277"/>
      <c r="I86" s="270"/>
      <c r="R86" s="274"/>
    </row>
    <row r="87" spans="1:18" s="345" customFormat="1" ht="36.9">
      <c r="A87" s="343" t="s">
        <v>462</v>
      </c>
      <c r="B87" s="344" t="s">
        <v>489</v>
      </c>
      <c r="C87" s="335" t="s">
        <v>2</v>
      </c>
      <c r="D87" s="363">
        <v>98</v>
      </c>
      <c r="E87" s="291"/>
      <c r="F87" s="336">
        <v>0</v>
      </c>
      <c r="G87" s="329"/>
      <c r="H87" s="337">
        <f>ROUND(D87*ROUND(F87,2),2)</f>
        <v>0</v>
      </c>
      <c r="I87" s="291"/>
      <c r="L87" s="346"/>
      <c r="R87" s="292"/>
    </row>
    <row r="88" spans="1:18" s="291" customFormat="1">
      <c r="A88" s="343"/>
      <c r="B88" s="385"/>
      <c r="C88" s="347"/>
      <c r="D88" s="367"/>
      <c r="F88" s="331"/>
      <c r="G88" s="329"/>
      <c r="H88" s="332"/>
      <c r="R88" s="292"/>
    </row>
    <row r="89" spans="1:18" s="345" customFormat="1" ht="36.9">
      <c r="A89" s="343" t="s">
        <v>464</v>
      </c>
      <c r="B89" s="344" t="s">
        <v>490</v>
      </c>
      <c r="C89" s="335" t="s">
        <v>2</v>
      </c>
      <c r="D89" s="363">
        <v>320</v>
      </c>
      <c r="E89" s="291"/>
      <c r="F89" s="336">
        <v>0</v>
      </c>
      <c r="G89" s="329"/>
      <c r="H89" s="337">
        <f>ROUND(D89*ROUND(F89,2),2)</f>
        <v>0</v>
      </c>
      <c r="I89" s="291"/>
      <c r="L89" s="346"/>
      <c r="R89" s="292"/>
    </row>
    <row r="90" spans="1:18" s="291" customFormat="1">
      <c r="A90" s="343"/>
      <c r="B90" s="385"/>
      <c r="C90" s="347"/>
      <c r="D90" s="367"/>
      <c r="F90" s="331"/>
      <c r="G90" s="329"/>
      <c r="H90" s="332"/>
      <c r="R90" s="292"/>
    </row>
    <row r="91" spans="1:18" s="345" customFormat="1" ht="24.6">
      <c r="A91" s="343" t="s">
        <v>467</v>
      </c>
      <c r="B91" s="344" t="s">
        <v>491</v>
      </c>
      <c r="C91" s="335" t="s">
        <v>2</v>
      </c>
      <c r="D91" s="363">
        <v>55</v>
      </c>
      <c r="E91" s="291"/>
      <c r="F91" s="336">
        <v>0</v>
      </c>
      <c r="G91" s="329"/>
      <c r="H91" s="337">
        <f>ROUND(D91*ROUND(F91,2),2)</f>
        <v>0</v>
      </c>
      <c r="I91" s="291"/>
      <c r="L91" s="346"/>
      <c r="R91" s="292"/>
    </row>
    <row r="93" spans="1:18" s="326" customFormat="1">
      <c r="A93" s="328" t="s">
        <v>172</v>
      </c>
      <c r="B93" s="329" t="s">
        <v>492</v>
      </c>
      <c r="C93" s="359"/>
      <c r="D93" s="360"/>
      <c r="E93" s="322"/>
      <c r="F93" s="323"/>
      <c r="G93" s="324"/>
      <c r="H93" s="289">
        <f>SUM(H87:H92)</f>
        <v>0</v>
      </c>
      <c r="I93" s="322"/>
      <c r="J93" s="361"/>
      <c r="R93" s="327"/>
    </row>
    <row r="94" spans="1:18" s="291" customFormat="1">
      <c r="A94" s="281"/>
      <c r="B94" s="306"/>
      <c r="C94" s="306"/>
      <c r="D94" s="307"/>
      <c r="E94" s="308"/>
      <c r="F94" s="311"/>
      <c r="G94" s="280"/>
      <c r="H94" s="277"/>
      <c r="I94" s="270"/>
      <c r="R94" s="274"/>
    </row>
    <row r="95" spans="1:18" s="326" customFormat="1">
      <c r="A95" s="319" t="s">
        <v>178</v>
      </c>
      <c r="B95" s="329" t="s">
        <v>493</v>
      </c>
      <c r="C95" s="320"/>
      <c r="D95" s="321"/>
      <c r="E95" s="322"/>
      <c r="F95" s="323"/>
      <c r="G95" s="324"/>
      <c r="H95" s="286"/>
      <c r="I95" s="325"/>
      <c r="R95" s="327"/>
    </row>
    <row r="96" spans="1:18" s="326" customFormat="1">
      <c r="A96" s="328"/>
      <c r="B96" s="329"/>
      <c r="C96" s="359"/>
      <c r="D96" s="360"/>
      <c r="E96" s="322"/>
      <c r="F96" s="337"/>
      <c r="G96" s="324"/>
      <c r="H96" s="286"/>
      <c r="I96" s="322"/>
      <c r="J96" s="361"/>
      <c r="R96" s="327"/>
    </row>
    <row r="97" spans="1:18" s="345" customFormat="1" ht="110.7">
      <c r="A97" s="343" t="s">
        <v>462</v>
      </c>
      <c r="B97" s="344" t="s">
        <v>494</v>
      </c>
      <c r="C97" s="335" t="s">
        <v>91</v>
      </c>
      <c r="D97" s="363">
        <v>11</v>
      </c>
      <c r="E97" s="291"/>
      <c r="F97" s="336">
        <v>0</v>
      </c>
      <c r="G97" s="329"/>
      <c r="H97" s="337">
        <f>ROUND(D97*ROUND(F97,2),2)</f>
        <v>0</v>
      </c>
      <c r="I97" s="291"/>
      <c r="L97" s="346"/>
      <c r="R97" s="292"/>
    </row>
    <row r="98" spans="1:18" s="291" customFormat="1">
      <c r="A98" s="343"/>
      <c r="B98" s="385"/>
      <c r="C98" s="347"/>
      <c r="D98" s="367"/>
      <c r="F98" s="331"/>
      <c r="G98" s="329"/>
      <c r="H98" s="332"/>
      <c r="R98" s="292"/>
    </row>
    <row r="99" spans="1:18" s="291" customFormat="1" ht="24.6">
      <c r="A99" s="343" t="s">
        <v>464</v>
      </c>
      <c r="B99" s="334" t="s">
        <v>495</v>
      </c>
      <c r="C99" s="335" t="s">
        <v>91</v>
      </c>
      <c r="D99" s="363">
        <v>11</v>
      </c>
      <c r="F99" s="336">
        <v>0</v>
      </c>
      <c r="G99" s="329"/>
      <c r="H99" s="337">
        <f>ROUND(D99*ROUND(F99,2),2)</f>
        <v>0</v>
      </c>
      <c r="R99" s="292"/>
    </row>
    <row r="100" spans="1:18" ht="12.75" customHeight="1"/>
    <row r="101" spans="1:18" s="326" customFormat="1" ht="12.75" customHeight="1">
      <c r="A101" s="328" t="s">
        <v>178</v>
      </c>
      <c r="B101" s="329" t="s">
        <v>496</v>
      </c>
      <c r="C101" s="359"/>
      <c r="D101" s="360"/>
      <c r="E101" s="322"/>
      <c r="F101" s="323"/>
      <c r="G101" s="324"/>
      <c r="H101" s="289">
        <f>SUM(H97:H99)</f>
        <v>0</v>
      </c>
      <c r="I101" s="322"/>
      <c r="J101" s="361"/>
      <c r="R101" s="327"/>
    </row>
    <row r="102" spans="1:18" s="291" customFormat="1" ht="12.75" customHeight="1">
      <c r="A102" s="353"/>
      <c r="B102" s="329"/>
      <c r="C102" s="369"/>
      <c r="D102" s="370"/>
      <c r="E102" s="284"/>
      <c r="F102" s="285"/>
      <c r="G102" s="282"/>
      <c r="H102" s="386"/>
      <c r="I102" s="284"/>
      <c r="J102" s="292"/>
      <c r="R102" s="287"/>
    </row>
    <row r="103" spans="1:18" s="326" customFormat="1" ht="12.75" customHeight="1">
      <c r="A103" s="371" t="s">
        <v>170</v>
      </c>
      <c r="B103" s="387" t="s">
        <v>497</v>
      </c>
      <c r="C103" s="372"/>
      <c r="D103" s="373"/>
      <c r="E103" s="374"/>
      <c r="F103" s="302"/>
      <c r="G103" s="303"/>
      <c r="H103" s="289">
        <f>SUM(H101+H93)</f>
        <v>0</v>
      </c>
      <c r="I103" s="325"/>
      <c r="R103" s="327"/>
    </row>
    <row r="104" spans="1:18" s="326" customFormat="1" ht="12.75" customHeight="1">
      <c r="A104" s="281"/>
      <c r="B104" s="320"/>
      <c r="C104" s="320"/>
      <c r="D104" s="321"/>
      <c r="E104" s="322"/>
      <c r="F104" s="323"/>
      <c r="G104" s="324"/>
      <c r="H104" s="286"/>
      <c r="I104" s="325"/>
      <c r="R104" s="327"/>
    </row>
    <row r="105" spans="1:18" ht="12.75" customHeight="1">
      <c r="A105" s="328" t="s">
        <v>433</v>
      </c>
      <c r="B105" s="329" t="s">
        <v>498</v>
      </c>
      <c r="C105" s="329"/>
      <c r="D105" s="330"/>
      <c r="E105" s="291"/>
      <c r="F105" s="331"/>
      <c r="G105" s="329"/>
      <c r="H105" s="332"/>
      <c r="I105" s="291"/>
      <c r="R105" s="292"/>
    </row>
    <row r="106" spans="1:18" s="291" customFormat="1" ht="12.75" customHeight="1">
      <c r="A106" s="319"/>
      <c r="B106" s="306"/>
      <c r="C106" s="306"/>
      <c r="D106" s="307"/>
      <c r="E106" s="308"/>
      <c r="F106" s="311"/>
      <c r="G106" s="280"/>
      <c r="H106" s="277"/>
      <c r="I106" s="270"/>
      <c r="R106" s="274"/>
    </row>
    <row r="107" spans="1:18" s="326" customFormat="1" ht="12.75" customHeight="1">
      <c r="A107" s="319" t="s">
        <v>499</v>
      </c>
      <c r="B107" s="329" t="s">
        <v>500</v>
      </c>
      <c r="C107" s="320"/>
      <c r="D107" s="321"/>
      <c r="E107" s="322"/>
      <c r="F107" s="323"/>
      <c r="G107" s="324"/>
      <c r="H107" s="286"/>
      <c r="I107" s="325"/>
      <c r="R107" s="327"/>
    </row>
    <row r="108" spans="1:18" s="291" customFormat="1" ht="12.75" customHeight="1">
      <c r="A108" s="281"/>
      <c r="B108" s="306"/>
      <c r="C108" s="306"/>
      <c r="D108" s="307"/>
      <c r="E108" s="308"/>
      <c r="F108" s="311"/>
      <c r="G108" s="280"/>
      <c r="H108" s="277"/>
      <c r="I108" s="270"/>
      <c r="R108" s="274"/>
    </row>
    <row r="109" spans="1:18" s="349" customFormat="1" ht="51" customHeight="1">
      <c r="A109" s="343" t="s">
        <v>462</v>
      </c>
      <c r="B109" s="344" t="s">
        <v>501</v>
      </c>
      <c r="C109" s="347" t="s">
        <v>91</v>
      </c>
      <c r="D109" s="388">
        <v>10</v>
      </c>
      <c r="E109" s="326"/>
      <c r="F109" s="336">
        <v>0</v>
      </c>
      <c r="G109" s="79"/>
      <c r="H109" s="337">
        <f>ROUND(D109*ROUND(F109,2),2)</f>
        <v>0</v>
      </c>
      <c r="I109" s="326"/>
      <c r="L109" s="351"/>
      <c r="R109" s="361"/>
    </row>
    <row r="110" spans="1:18" s="393" customFormat="1" ht="17.7">
      <c r="A110" s="389"/>
      <c r="B110" s="390"/>
      <c r="C110" s="390"/>
      <c r="D110" s="389"/>
      <c r="E110" s="390"/>
      <c r="F110" s="390"/>
      <c r="G110" s="390"/>
      <c r="H110" s="390"/>
      <c r="I110" s="390"/>
      <c r="J110" s="389"/>
      <c r="K110" s="391"/>
      <c r="L110" s="391"/>
      <c r="M110" s="392"/>
    </row>
    <row r="111" spans="1:18" s="291" customFormat="1" ht="36.9">
      <c r="A111" s="343" t="s">
        <v>464</v>
      </c>
      <c r="B111" s="334" t="s">
        <v>502</v>
      </c>
      <c r="C111" s="375" t="s">
        <v>475</v>
      </c>
      <c r="D111" s="363">
        <v>0.56000000000000005</v>
      </c>
      <c r="F111" s="336">
        <v>0</v>
      </c>
      <c r="G111" s="329"/>
      <c r="H111" s="337">
        <f>ROUND(D111*ROUND(F111,2),2)</f>
        <v>0</v>
      </c>
      <c r="R111" s="292"/>
    </row>
    <row r="113" spans="1:18" s="326" customFormat="1">
      <c r="A113" s="328" t="s">
        <v>499</v>
      </c>
      <c r="B113" s="329" t="s">
        <v>503</v>
      </c>
      <c r="C113" s="359"/>
      <c r="D113" s="360"/>
      <c r="E113" s="322"/>
      <c r="F113" s="323"/>
      <c r="G113" s="324"/>
      <c r="H113" s="289">
        <f>SUM(H108:H111)</f>
        <v>0</v>
      </c>
      <c r="I113" s="322"/>
      <c r="J113" s="361"/>
      <c r="R113" s="327"/>
    </row>
    <row r="114" spans="1:18" s="291" customFormat="1">
      <c r="A114" s="353"/>
      <c r="B114" s="329"/>
      <c r="C114" s="369"/>
      <c r="D114" s="370"/>
      <c r="E114" s="284"/>
      <c r="F114" s="285"/>
      <c r="G114" s="282"/>
      <c r="H114" s="394"/>
      <c r="I114" s="284"/>
      <c r="J114" s="292"/>
      <c r="R114" s="287"/>
    </row>
    <row r="115" spans="1:18" s="326" customFormat="1">
      <c r="A115" s="371" t="s">
        <v>433</v>
      </c>
      <c r="B115" s="387" t="s">
        <v>504</v>
      </c>
      <c r="C115" s="372"/>
      <c r="D115" s="373"/>
      <c r="E115" s="374"/>
      <c r="F115" s="302"/>
      <c r="G115" s="303"/>
      <c r="H115" s="289">
        <f>SUM(H113)</f>
        <v>0</v>
      </c>
      <c r="I115" s="325"/>
      <c r="R115" s="327"/>
    </row>
    <row r="116" spans="1:18" s="326" customFormat="1">
      <c r="A116" s="281"/>
      <c r="B116" s="320"/>
      <c r="C116" s="320"/>
      <c r="D116" s="321"/>
      <c r="E116" s="322"/>
      <c r="F116" s="323"/>
      <c r="G116" s="324"/>
      <c r="H116" s="286"/>
      <c r="I116" s="325"/>
      <c r="R116" s="327"/>
    </row>
    <row r="117" spans="1:18" s="325" customFormat="1">
      <c r="A117" s="328" t="s">
        <v>452</v>
      </c>
      <c r="B117" s="79" t="s">
        <v>505</v>
      </c>
      <c r="C117" s="79"/>
      <c r="D117" s="395"/>
      <c r="E117" s="326"/>
      <c r="F117" s="396"/>
      <c r="G117" s="79"/>
      <c r="H117" s="332"/>
      <c r="I117" s="326"/>
      <c r="R117" s="361"/>
    </row>
    <row r="118" spans="1:18" s="291" customFormat="1">
      <c r="A118" s="281"/>
      <c r="B118" s="306"/>
      <c r="C118" s="306"/>
      <c r="D118" s="307"/>
      <c r="E118" s="308"/>
      <c r="F118" s="311"/>
      <c r="G118" s="280"/>
      <c r="H118" s="277"/>
      <c r="I118" s="270"/>
      <c r="R118" s="274"/>
    </row>
    <row r="119" spans="1:18" s="326" customFormat="1">
      <c r="A119" s="319" t="s">
        <v>224</v>
      </c>
      <c r="B119" s="329" t="s">
        <v>506</v>
      </c>
      <c r="C119" s="320"/>
      <c r="D119" s="321"/>
      <c r="E119" s="322"/>
      <c r="F119" s="323"/>
      <c r="G119" s="324"/>
      <c r="H119" s="286"/>
      <c r="I119" s="325"/>
      <c r="R119" s="327"/>
    </row>
    <row r="120" spans="1:18" s="291" customFormat="1">
      <c r="A120" s="281"/>
      <c r="B120" s="306"/>
      <c r="C120" s="306"/>
      <c r="D120" s="307"/>
      <c r="E120" s="308"/>
      <c r="F120" s="311"/>
      <c r="G120" s="280"/>
      <c r="H120" s="277"/>
      <c r="I120" s="270"/>
      <c r="R120" s="274"/>
    </row>
    <row r="121" spans="1:18" s="291" customFormat="1">
      <c r="A121" s="362"/>
      <c r="B121" s="334"/>
      <c r="C121" s="335"/>
      <c r="D121" s="397"/>
      <c r="F121" s="331"/>
      <c r="G121" s="329"/>
      <c r="H121" s="332"/>
      <c r="R121" s="292"/>
    </row>
    <row r="122" spans="1:18" s="345" customFormat="1" ht="38.25" customHeight="1">
      <c r="A122" s="343" t="s">
        <v>462</v>
      </c>
      <c r="B122" s="344" t="s">
        <v>507</v>
      </c>
      <c r="C122" s="335" t="s">
        <v>2</v>
      </c>
      <c r="D122" s="363">
        <v>105</v>
      </c>
      <c r="E122" s="291"/>
      <c r="F122" s="336">
        <v>0</v>
      </c>
      <c r="G122" s="329"/>
      <c r="H122" s="337">
        <f>ROUND(D122*ROUND(F122,2),2)</f>
        <v>0</v>
      </c>
      <c r="I122" s="291"/>
      <c r="L122" s="346"/>
      <c r="R122" s="292"/>
    </row>
    <row r="123" spans="1:18" s="291" customFormat="1">
      <c r="A123" s="343"/>
      <c r="B123" s="385"/>
      <c r="C123" s="347"/>
      <c r="D123" s="367"/>
      <c r="F123" s="331"/>
      <c r="G123" s="329"/>
      <c r="H123" s="332"/>
      <c r="R123" s="292"/>
    </row>
    <row r="124" spans="1:18" s="345" customFormat="1" ht="38.25" customHeight="1">
      <c r="A124" s="343" t="s">
        <v>464</v>
      </c>
      <c r="B124" s="344" t="s">
        <v>508</v>
      </c>
      <c r="C124" s="335" t="s">
        <v>2</v>
      </c>
      <c r="D124" s="363">
        <v>355</v>
      </c>
      <c r="E124" s="291"/>
      <c r="F124" s="336">
        <v>0</v>
      </c>
      <c r="G124" s="329"/>
      <c r="H124" s="337">
        <f>ROUND(D124*ROUND(F124,2),2)</f>
        <v>0</v>
      </c>
      <c r="I124" s="291"/>
      <c r="L124" s="346"/>
      <c r="R124" s="292"/>
    </row>
    <row r="125" spans="1:18" s="291" customFormat="1">
      <c r="A125" s="343"/>
      <c r="B125" s="385"/>
      <c r="C125" s="347"/>
      <c r="D125" s="367"/>
      <c r="F125" s="331"/>
      <c r="G125" s="329"/>
      <c r="H125" s="332"/>
      <c r="R125" s="292"/>
    </row>
    <row r="126" spans="1:18" s="345" customFormat="1" ht="25.5" customHeight="1">
      <c r="A126" s="343" t="s">
        <v>467</v>
      </c>
      <c r="B126" s="344" t="s">
        <v>509</v>
      </c>
      <c r="C126" s="335" t="s">
        <v>466</v>
      </c>
      <c r="D126" s="363">
        <v>1</v>
      </c>
      <c r="E126" s="291"/>
      <c r="F126" s="336">
        <v>0</v>
      </c>
      <c r="G126" s="329"/>
      <c r="H126" s="337">
        <f>ROUND(D126*ROUND(F126,2),2)</f>
        <v>0</v>
      </c>
      <c r="I126" s="291"/>
      <c r="L126" s="346"/>
      <c r="R126" s="292"/>
    </row>
    <row r="127" spans="1:18" s="291" customFormat="1">
      <c r="A127" s="343"/>
      <c r="B127" s="385"/>
      <c r="C127" s="347"/>
      <c r="D127" s="367"/>
      <c r="F127" s="331"/>
      <c r="G127" s="329"/>
      <c r="H127" s="332"/>
      <c r="R127" s="292"/>
    </row>
    <row r="128" spans="1:18" s="291" customFormat="1" ht="110.7">
      <c r="A128" s="343" t="s">
        <v>346</v>
      </c>
      <c r="B128" s="334" t="s">
        <v>510</v>
      </c>
      <c r="C128" s="335" t="s">
        <v>91</v>
      </c>
      <c r="D128" s="363">
        <v>10</v>
      </c>
      <c r="F128" s="336">
        <v>0</v>
      </c>
      <c r="G128" s="329"/>
      <c r="H128" s="337">
        <f>ROUND(D128*ROUND(F128,2),2)</f>
        <v>0</v>
      </c>
      <c r="R128" s="292"/>
    </row>
    <row r="129" spans="1:18" s="291" customFormat="1">
      <c r="A129" s="343"/>
      <c r="B129" s="385"/>
      <c r="C129" s="347"/>
      <c r="D129" s="367"/>
      <c r="F129" s="331"/>
      <c r="G129" s="329"/>
      <c r="H129" s="332"/>
      <c r="R129" s="292"/>
    </row>
    <row r="130" spans="1:18" s="291" customFormat="1" ht="36.9">
      <c r="A130" s="343" t="s">
        <v>351</v>
      </c>
      <c r="B130" s="334" t="s">
        <v>511</v>
      </c>
      <c r="C130" s="335" t="s">
        <v>91</v>
      </c>
      <c r="D130" s="363">
        <v>10</v>
      </c>
      <c r="F130" s="336">
        <v>0</v>
      </c>
      <c r="G130" s="329"/>
      <c r="H130" s="337">
        <f>ROUND(D130*ROUND(F130,2),2)</f>
        <v>0</v>
      </c>
      <c r="R130" s="292"/>
    </row>
    <row r="131" spans="1:18" s="291" customFormat="1">
      <c r="A131" s="343"/>
      <c r="B131" s="334"/>
      <c r="C131" s="335"/>
      <c r="D131" s="397"/>
      <c r="F131" s="331"/>
      <c r="G131" s="329"/>
      <c r="H131" s="332"/>
      <c r="R131" s="292"/>
    </row>
    <row r="132" spans="1:18" s="291" customFormat="1" ht="209.1">
      <c r="A132" s="343" t="s">
        <v>512</v>
      </c>
      <c r="B132" s="364" t="s">
        <v>513</v>
      </c>
      <c r="C132" s="335" t="s">
        <v>91</v>
      </c>
      <c r="D132" s="363">
        <v>12</v>
      </c>
      <c r="F132" s="336">
        <v>0</v>
      </c>
      <c r="G132" s="329"/>
      <c r="H132" s="337">
        <f>ROUND(D132*ROUND(F132,2),2)</f>
        <v>0</v>
      </c>
      <c r="R132" s="292"/>
    </row>
    <row r="133" spans="1:18" s="291" customFormat="1">
      <c r="A133" s="343"/>
      <c r="B133" s="364"/>
      <c r="C133" s="335"/>
      <c r="D133" s="363"/>
      <c r="F133" s="337"/>
      <c r="G133" s="329"/>
      <c r="H133" s="337"/>
      <c r="R133" s="292"/>
    </row>
    <row r="134" spans="1:18" s="291" customFormat="1" ht="36.9">
      <c r="A134" s="343" t="s">
        <v>514</v>
      </c>
      <c r="B134" s="334" t="s">
        <v>515</v>
      </c>
      <c r="C134" s="335" t="s">
        <v>2</v>
      </c>
      <c r="D134" s="363">
        <v>335</v>
      </c>
      <c r="F134" s="336">
        <v>0</v>
      </c>
      <c r="G134" s="329"/>
      <c r="H134" s="337">
        <f>ROUND(D134*ROUND(F134,2),2)</f>
        <v>0</v>
      </c>
      <c r="R134" s="292"/>
    </row>
    <row r="135" spans="1:18" s="291" customFormat="1">
      <c r="A135" s="343"/>
      <c r="B135" s="334"/>
      <c r="C135" s="335"/>
      <c r="D135" s="397"/>
      <c r="F135" s="331"/>
      <c r="G135" s="329"/>
      <c r="H135" s="332"/>
      <c r="R135" s="292"/>
    </row>
    <row r="136" spans="1:18" s="291" customFormat="1" ht="36.9">
      <c r="A136" s="343" t="s">
        <v>516</v>
      </c>
      <c r="B136" s="334" t="s">
        <v>517</v>
      </c>
      <c r="C136" s="335" t="s">
        <v>91</v>
      </c>
      <c r="D136" s="363">
        <v>12</v>
      </c>
      <c r="F136" s="336">
        <v>0</v>
      </c>
      <c r="G136" s="329"/>
      <c r="H136" s="337">
        <f>ROUND(D136*ROUND(F136,2),2)</f>
        <v>0</v>
      </c>
      <c r="R136" s="292"/>
    </row>
    <row r="137" spans="1:18" s="291" customFormat="1">
      <c r="A137" s="343"/>
      <c r="B137" s="334"/>
      <c r="C137" s="335"/>
      <c r="D137" s="363"/>
      <c r="E137" s="329"/>
      <c r="F137" s="337"/>
      <c r="H137" s="337"/>
      <c r="R137" s="292"/>
    </row>
    <row r="138" spans="1:18" s="291" customFormat="1" ht="24.6">
      <c r="A138" s="343" t="s">
        <v>518</v>
      </c>
      <c r="B138" s="334" t="s">
        <v>519</v>
      </c>
      <c r="C138" s="335" t="s">
        <v>91</v>
      </c>
      <c r="D138" s="363">
        <v>10</v>
      </c>
      <c r="F138" s="336">
        <v>0</v>
      </c>
      <c r="G138" s="329"/>
      <c r="H138" s="337">
        <f>ROUND(D138*ROUND(F138,2),2)</f>
        <v>0</v>
      </c>
      <c r="R138" s="292"/>
    </row>
    <row r="139" spans="1:18" s="291" customFormat="1">
      <c r="A139" s="343"/>
      <c r="B139" s="334"/>
      <c r="C139" s="335"/>
      <c r="D139" s="397"/>
      <c r="F139" s="331"/>
      <c r="G139" s="329"/>
      <c r="H139" s="332"/>
      <c r="R139" s="292"/>
    </row>
    <row r="140" spans="1:18" s="291" customFormat="1" ht="24.6">
      <c r="A140" s="343" t="s">
        <v>520</v>
      </c>
      <c r="B140" s="334" t="s">
        <v>521</v>
      </c>
      <c r="C140" s="335" t="s">
        <v>91</v>
      </c>
      <c r="D140" s="363">
        <v>335</v>
      </c>
      <c r="F140" s="336">
        <v>0</v>
      </c>
      <c r="G140" s="329"/>
      <c r="H140" s="337">
        <f>ROUND(D140*ROUND(F140,2),2)</f>
        <v>0</v>
      </c>
      <c r="R140" s="292"/>
    </row>
    <row r="141" spans="1:18" s="291" customFormat="1">
      <c r="A141" s="343"/>
      <c r="B141" s="385"/>
      <c r="C141" s="347"/>
      <c r="D141" s="367"/>
      <c r="F141" s="331"/>
      <c r="G141" s="329"/>
      <c r="H141" s="332"/>
      <c r="R141" s="292"/>
    </row>
    <row r="142" spans="1:18" s="291" customFormat="1" ht="24.6">
      <c r="A142" s="343" t="s">
        <v>522</v>
      </c>
      <c r="B142" s="334" t="s">
        <v>523</v>
      </c>
      <c r="C142" s="335" t="s">
        <v>91</v>
      </c>
      <c r="D142" s="363">
        <v>1</v>
      </c>
      <c r="F142" s="336">
        <v>0</v>
      </c>
      <c r="G142" s="329"/>
      <c r="H142" s="337">
        <f>ROUND(D142*ROUND(F142,2),2)</f>
        <v>0</v>
      </c>
      <c r="R142" s="292"/>
    </row>
    <row r="143" spans="1:18" s="291" customFormat="1">
      <c r="A143" s="343"/>
      <c r="B143" s="334"/>
      <c r="C143" s="335"/>
      <c r="D143" s="397"/>
      <c r="F143" s="331"/>
      <c r="G143" s="329"/>
      <c r="H143" s="332"/>
      <c r="R143" s="292"/>
    </row>
    <row r="144" spans="1:18" s="291" customFormat="1" ht="24.6">
      <c r="A144" s="343" t="s">
        <v>524</v>
      </c>
      <c r="B144" s="334" t="s">
        <v>525</v>
      </c>
      <c r="C144" s="335" t="s">
        <v>91</v>
      </c>
      <c r="D144" s="363">
        <v>1</v>
      </c>
      <c r="F144" s="336">
        <v>0</v>
      </c>
      <c r="G144" s="329"/>
      <c r="H144" s="337">
        <f>ROUND(D144*ROUND(F144,2),2)</f>
        <v>0</v>
      </c>
      <c r="R144" s="292"/>
    </row>
    <row r="145" spans="1:18" s="291" customFormat="1">
      <c r="A145" s="362"/>
      <c r="B145" s="385"/>
      <c r="C145" s="347"/>
      <c r="D145" s="367"/>
      <c r="F145" s="331"/>
      <c r="G145" s="329"/>
      <c r="H145" s="332"/>
      <c r="R145" s="292"/>
    </row>
    <row r="146" spans="1:18" s="326" customFormat="1">
      <c r="A146" s="328" t="s">
        <v>224</v>
      </c>
      <c r="B146" s="329" t="s">
        <v>526</v>
      </c>
      <c r="C146" s="359"/>
      <c r="D146" s="360"/>
      <c r="E146" s="322"/>
      <c r="F146" s="323"/>
      <c r="G146" s="324"/>
      <c r="H146" s="289">
        <f>SUM(H122:H144)</f>
        <v>0</v>
      </c>
      <c r="I146" s="322"/>
      <c r="J146" s="361"/>
      <c r="R146" s="327"/>
    </row>
    <row r="147" spans="1:18" s="291" customFormat="1">
      <c r="A147" s="353"/>
      <c r="B147" s="346"/>
      <c r="C147" s="354"/>
      <c r="D147" s="355"/>
      <c r="E147" s="345"/>
      <c r="F147" s="311"/>
      <c r="G147" s="356"/>
      <c r="H147" s="357"/>
      <c r="I147" s="345"/>
      <c r="R147" s="358"/>
    </row>
    <row r="148" spans="1:18" s="325" customFormat="1">
      <c r="A148" s="328" t="s">
        <v>227</v>
      </c>
      <c r="B148" s="79" t="s">
        <v>527</v>
      </c>
      <c r="C148" s="79"/>
      <c r="D148" s="395"/>
      <c r="E148" s="326"/>
      <c r="F148" s="396"/>
      <c r="G148" s="79"/>
      <c r="H148" s="332"/>
      <c r="I148" s="326"/>
      <c r="R148" s="361"/>
    </row>
    <row r="149" spans="1:18" s="325" customFormat="1">
      <c r="A149" s="328"/>
      <c r="B149" s="79"/>
      <c r="C149" s="79"/>
      <c r="D149" s="395"/>
      <c r="E149" s="326"/>
      <c r="F149" s="396"/>
      <c r="G149" s="79"/>
      <c r="H149" s="332"/>
      <c r="I149" s="326"/>
      <c r="R149" s="361"/>
    </row>
    <row r="150" spans="1:18" s="345" customFormat="1">
      <c r="A150" s="343" t="s">
        <v>464</v>
      </c>
      <c r="B150" s="344" t="s">
        <v>87</v>
      </c>
      <c r="C150" s="398" t="s">
        <v>88</v>
      </c>
      <c r="D150" s="399">
        <v>15</v>
      </c>
      <c r="E150" s="291"/>
      <c r="F150" s="274">
        <v>45</v>
      </c>
      <c r="G150" s="291"/>
      <c r="H150" s="337">
        <f>ROUND(D150*ROUND(F150,2),2)</f>
        <v>675</v>
      </c>
      <c r="I150" s="291"/>
      <c r="L150" s="346"/>
      <c r="R150" s="292"/>
    </row>
    <row r="151" spans="1:18" s="291" customFormat="1">
      <c r="A151" s="362"/>
      <c r="B151" s="385"/>
      <c r="C151" s="347"/>
      <c r="D151" s="367"/>
      <c r="F151" s="331"/>
      <c r="G151" s="329"/>
      <c r="H151" s="332"/>
      <c r="R151" s="292"/>
    </row>
    <row r="152" spans="1:18" s="326" customFormat="1">
      <c r="A152" s="328" t="s">
        <v>227</v>
      </c>
      <c r="B152" s="329" t="s">
        <v>528</v>
      </c>
      <c r="C152" s="359"/>
      <c r="D152" s="360"/>
      <c r="E152" s="322"/>
      <c r="F152" s="323"/>
      <c r="G152" s="324"/>
      <c r="H152" s="289">
        <f>SUM(H150:H150)</f>
        <v>675</v>
      </c>
      <c r="I152" s="322"/>
      <c r="J152" s="361"/>
      <c r="R152" s="327"/>
    </row>
    <row r="153" spans="1:18" s="291" customFormat="1">
      <c r="A153" s="362"/>
      <c r="B153" s="385"/>
      <c r="C153" s="347"/>
      <c r="D153" s="367"/>
      <c r="F153" s="331"/>
      <c r="G153" s="329"/>
      <c r="H153" s="332"/>
      <c r="R153" s="292"/>
    </row>
    <row r="154" spans="1:18" s="325" customFormat="1">
      <c r="A154" s="328" t="s">
        <v>229</v>
      </c>
      <c r="B154" s="79" t="s">
        <v>529</v>
      </c>
      <c r="C154" s="79"/>
      <c r="D154" s="395"/>
      <c r="E154" s="326"/>
      <c r="F154" s="396"/>
      <c r="G154" s="79"/>
      <c r="H154" s="332"/>
      <c r="I154" s="326"/>
      <c r="R154" s="361"/>
    </row>
    <row r="155" spans="1:18" s="291" customFormat="1">
      <c r="A155" s="362"/>
      <c r="B155" s="334"/>
      <c r="C155" s="335"/>
      <c r="D155" s="397"/>
      <c r="F155" s="331"/>
      <c r="G155" s="329"/>
      <c r="H155" s="332"/>
      <c r="R155" s="292"/>
    </row>
    <row r="156" spans="1:18" s="345" customFormat="1" ht="38.25" customHeight="1">
      <c r="A156" s="343" t="s">
        <v>462</v>
      </c>
      <c r="B156" s="344" t="s">
        <v>530</v>
      </c>
      <c r="C156" s="335" t="s">
        <v>466</v>
      </c>
      <c r="D156" s="363">
        <v>1</v>
      </c>
      <c r="E156" s="291"/>
      <c r="F156" s="336">
        <v>0</v>
      </c>
      <c r="G156" s="329"/>
      <c r="H156" s="337">
        <f>ROUND(D156*ROUND(F156,2),2)</f>
        <v>0</v>
      </c>
      <c r="I156" s="291"/>
      <c r="L156" s="346"/>
      <c r="R156" s="292"/>
    </row>
    <row r="157" spans="1:18" s="291" customFormat="1">
      <c r="A157" s="362"/>
      <c r="B157" s="334"/>
      <c r="C157" s="335"/>
      <c r="D157" s="397"/>
      <c r="F157" s="331"/>
      <c r="G157" s="329"/>
      <c r="H157" s="332"/>
      <c r="R157" s="292"/>
    </row>
    <row r="158" spans="1:18" s="349" customFormat="1">
      <c r="A158" s="343" t="s">
        <v>464</v>
      </c>
      <c r="B158" s="344" t="s">
        <v>531</v>
      </c>
      <c r="C158" s="347" t="s">
        <v>466</v>
      </c>
      <c r="D158" s="388">
        <v>1</v>
      </c>
      <c r="E158" s="326"/>
      <c r="F158" s="336">
        <v>0</v>
      </c>
      <c r="G158" s="79"/>
      <c r="H158" s="337">
        <f>ROUND(D158*ROUND(F158,2),2)</f>
        <v>0</v>
      </c>
      <c r="I158" s="326"/>
      <c r="L158" s="351"/>
      <c r="R158" s="361"/>
    </row>
    <row r="159" spans="1:18" s="291" customFormat="1">
      <c r="A159" s="362"/>
      <c r="B159" s="385"/>
      <c r="C159" s="347"/>
      <c r="D159" s="367"/>
      <c r="F159" s="331"/>
      <c r="G159" s="329"/>
      <c r="H159" s="332"/>
      <c r="R159" s="292"/>
    </row>
    <row r="160" spans="1:18" s="326" customFormat="1">
      <c r="A160" s="328" t="s">
        <v>229</v>
      </c>
      <c r="B160" s="329" t="s">
        <v>532</v>
      </c>
      <c r="C160" s="359"/>
      <c r="D160" s="360"/>
      <c r="E160" s="322"/>
      <c r="F160" s="323"/>
      <c r="G160" s="324"/>
      <c r="H160" s="289">
        <f>SUM(H156:H158)</f>
        <v>0</v>
      </c>
      <c r="I160" s="322"/>
      <c r="J160" s="361"/>
      <c r="R160" s="327"/>
    </row>
    <row r="161" spans="1:18" s="291" customFormat="1">
      <c r="A161" s="362"/>
      <c r="B161" s="385"/>
      <c r="C161" s="347"/>
      <c r="D161" s="367"/>
      <c r="F161" s="331"/>
      <c r="G161" s="329"/>
      <c r="H161" s="332"/>
      <c r="R161" s="292"/>
    </row>
    <row r="162" spans="1:18" s="291" customFormat="1">
      <c r="A162" s="353"/>
      <c r="B162" s="329"/>
      <c r="C162" s="369"/>
      <c r="D162" s="370"/>
      <c r="E162" s="284"/>
      <c r="F162" s="285"/>
      <c r="G162" s="282"/>
      <c r="H162" s="381"/>
      <c r="I162" s="284"/>
      <c r="J162" s="292"/>
      <c r="R162" s="287"/>
    </row>
    <row r="163" spans="1:18" s="326" customFormat="1">
      <c r="A163" s="371" t="s">
        <v>223</v>
      </c>
      <c r="B163" s="387" t="s">
        <v>533</v>
      </c>
      <c r="C163" s="372"/>
      <c r="D163" s="373"/>
      <c r="E163" s="374"/>
      <c r="F163" s="302"/>
      <c r="G163" s="303"/>
      <c r="H163" s="289">
        <f>SUM(H160+H152+H146)</f>
        <v>675</v>
      </c>
      <c r="I163" s="325"/>
      <c r="R163" s="327"/>
    </row>
    <row r="164" spans="1:18" s="326" customFormat="1">
      <c r="A164" s="281"/>
      <c r="B164" s="320"/>
      <c r="C164" s="320"/>
      <c r="D164" s="321"/>
      <c r="E164" s="322"/>
      <c r="F164" s="323"/>
      <c r="G164" s="324"/>
      <c r="H164" s="286"/>
      <c r="I164" s="325"/>
      <c r="R164" s="327"/>
    </row>
    <row r="165" spans="1:18" s="326" customFormat="1">
      <c r="A165" s="281"/>
      <c r="B165" s="320"/>
      <c r="C165" s="320"/>
      <c r="D165" s="321"/>
      <c r="E165" s="322"/>
      <c r="F165" s="323"/>
      <c r="G165" s="324"/>
      <c r="H165" s="286"/>
      <c r="I165" s="325"/>
      <c r="R165" s="327"/>
    </row>
    <row r="168" spans="1:18">
      <c r="A168" s="281" t="s">
        <v>450</v>
      </c>
      <c r="B168" s="282" t="s">
        <v>451</v>
      </c>
      <c r="C168" s="282"/>
      <c r="D168" s="283"/>
      <c r="E168" s="284"/>
      <c r="F168" s="285"/>
      <c r="G168" s="282"/>
      <c r="H168" s="286"/>
      <c r="R168" s="287"/>
    </row>
    <row r="169" spans="1:18">
      <c r="B169" s="282"/>
      <c r="C169" s="282"/>
      <c r="D169" s="283"/>
      <c r="E169" s="284"/>
      <c r="F169" s="285"/>
      <c r="G169" s="282"/>
      <c r="H169" s="286"/>
      <c r="R169" s="287"/>
    </row>
    <row r="171" spans="1:18" s="291" customFormat="1" ht="15.75" customHeight="1">
      <c r="A171" s="328" t="s">
        <v>305</v>
      </c>
      <c r="B171" s="329" t="s">
        <v>5</v>
      </c>
      <c r="C171" s="288"/>
      <c r="D171" s="283"/>
      <c r="E171" s="284"/>
      <c r="F171" s="285"/>
      <c r="G171" s="282"/>
      <c r="H171" s="289">
        <f>SUM(H50)</f>
        <v>0</v>
      </c>
      <c r="I171" s="290"/>
      <c r="L171" s="292"/>
      <c r="R171" s="287"/>
    </row>
    <row r="172" spans="1:18" s="291" customFormat="1" ht="15.75" customHeight="1">
      <c r="A172" s="328" t="s">
        <v>27</v>
      </c>
      <c r="B172" s="329" t="s">
        <v>6</v>
      </c>
      <c r="C172" s="288"/>
      <c r="D172" s="283"/>
      <c r="E172" s="284"/>
      <c r="F172" s="285"/>
      <c r="G172" s="282"/>
      <c r="H172" s="289">
        <f>SUM(H81)</f>
        <v>0</v>
      </c>
      <c r="I172" s="290"/>
      <c r="L172" s="292"/>
      <c r="R172" s="287"/>
    </row>
    <row r="173" spans="1:18" s="291" customFormat="1" ht="15.75" customHeight="1">
      <c r="A173" s="319" t="s">
        <v>170</v>
      </c>
      <c r="B173" s="329" t="s">
        <v>497</v>
      </c>
      <c r="C173" s="320"/>
      <c r="D173" s="283"/>
      <c r="E173" s="284"/>
      <c r="F173" s="285"/>
      <c r="G173" s="282"/>
      <c r="H173" s="289">
        <f>SUM(H103)</f>
        <v>0</v>
      </c>
      <c r="I173" s="290"/>
      <c r="L173" s="292"/>
      <c r="R173" s="287"/>
    </row>
    <row r="174" spans="1:18" ht="15.75" customHeight="1">
      <c r="A174" s="319" t="s">
        <v>433</v>
      </c>
      <c r="B174" s="329" t="s">
        <v>504</v>
      </c>
      <c r="C174" s="288"/>
      <c r="D174" s="283"/>
      <c r="E174" s="284"/>
      <c r="F174" s="285"/>
      <c r="G174" s="282"/>
      <c r="H174" s="289">
        <f>SUM(H115)</f>
        <v>0</v>
      </c>
      <c r="I174" s="290"/>
      <c r="L174" s="287"/>
      <c r="R174" s="287"/>
    </row>
    <row r="175" spans="1:18">
      <c r="B175" s="288"/>
      <c r="C175" s="288"/>
      <c r="D175" s="283"/>
      <c r="E175" s="284"/>
      <c r="F175" s="285"/>
      <c r="G175" s="282"/>
      <c r="H175" s="286"/>
      <c r="L175" s="287"/>
      <c r="R175" s="287"/>
    </row>
    <row r="176" spans="1:18" ht="12.6" thickBot="1">
      <c r="A176" s="371"/>
      <c r="B176" s="372" t="s">
        <v>9</v>
      </c>
      <c r="C176" s="372"/>
      <c r="D176" s="373"/>
      <c r="E176" s="374"/>
      <c r="F176" s="400"/>
      <c r="G176" s="401"/>
      <c r="H176" s="289">
        <f>SUM(H171:H174)</f>
        <v>0</v>
      </c>
      <c r="I176" s="290"/>
      <c r="K176" s="287"/>
      <c r="L176" s="304"/>
      <c r="R176" s="305"/>
    </row>
    <row r="181" spans="1:18">
      <c r="A181" s="281" t="s">
        <v>452</v>
      </c>
      <c r="B181" s="282" t="s">
        <v>453</v>
      </c>
      <c r="C181" s="282"/>
      <c r="D181" s="283"/>
      <c r="E181" s="284"/>
      <c r="F181" s="285"/>
      <c r="G181" s="282"/>
      <c r="H181" s="286"/>
      <c r="R181" s="287"/>
    </row>
    <row r="182" spans="1:18">
      <c r="B182" s="282"/>
      <c r="C182" s="282"/>
      <c r="D182" s="283"/>
      <c r="E182" s="284"/>
      <c r="F182" s="285"/>
      <c r="G182" s="282"/>
      <c r="H182" s="286"/>
      <c r="R182" s="287"/>
    </row>
    <row r="184" spans="1:18" s="291" customFormat="1" ht="15.75" customHeight="1">
      <c r="A184" s="328" t="s">
        <v>224</v>
      </c>
      <c r="B184" s="329" t="s">
        <v>506</v>
      </c>
      <c r="C184" s="288"/>
      <c r="D184" s="283"/>
      <c r="E184" s="284"/>
      <c r="F184" s="285"/>
      <c r="G184" s="282"/>
      <c r="H184" s="289">
        <f>SUM(H146)</f>
        <v>0</v>
      </c>
      <c r="I184" s="290"/>
      <c r="L184" s="292"/>
      <c r="R184" s="287"/>
    </row>
    <row r="185" spans="1:18" s="291" customFormat="1" ht="15.75" customHeight="1">
      <c r="A185" s="328" t="s">
        <v>227</v>
      </c>
      <c r="B185" s="329" t="s">
        <v>527</v>
      </c>
      <c r="C185" s="288"/>
      <c r="D185" s="283"/>
      <c r="E185" s="284"/>
      <c r="F185" s="285"/>
      <c r="G185" s="282"/>
      <c r="H185" s="289">
        <f>SUM(H152)</f>
        <v>675</v>
      </c>
      <c r="I185" s="290"/>
      <c r="L185" s="292"/>
      <c r="R185" s="287"/>
    </row>
    <row r="186" spans="1:18" s="291" customFormat="1" ht="15.75" customHeight="1">
      <c r="A186" s="328" t="s">
        <v>229</v>
      </c>
      <c r="B186" s="79" t="s">
        <v>529</v>
      </c>
      <c r="C186" s="288"/>
      <c r="D186" s="283"/>
      <c r="E186" s="284"/>
      <c r="F186" s="285"/>
      <c r="G186" s="282"/>
      <c r="H186" s="289">
        <f>SUM(H160)</f>
        <v>0</v>
      </c>
      <c r="I186" s="290"/>
      <c r="L186" s="292"/>
      <c r="R186" s="287"/>
    </row>
    <row r="187" spans="1:18">
      <c r="B187" s="288"/>
      <c r="C187" s="288"/>
      <c r="D187" s="283"/>
      <c r="E187" s="284"/>
      <c r="F187" s="285"/>
      <c r="G187" s="282"/>
      <c r="H187" s="286"/>
      <c r="L187" s="287"/>
      <c r="R187" s="287"/>
    </row>
    <row r="188" spans="1:18" ht="12.6" thickBot="1">
      <c r="A188" s="371"/>
      <c r="B188" s="303" t="s">
        <v>453</v>
      </c>
      <c r="C188" s="372"/>
      <c r="D188" s="373"/>
      <c r="E188" s="374"/>
      <c r="F188" s="400"/>
      <c r="G188" s="401"/>
      <c r="H188" s="289">
        <f>SUM(H184:H187)</f>
        <v>675</v>
      </c>
      <c r="I188" s="290"/>
      <c r="K188" s="287"/>
      <c r="L188" s="304"/>
      <c r="R188" s="305"/>
    </row>
  </sheetData>
  <sheetProtection algorithmName="SHA-512" hashValue="NkrswejKQWjymnVvficb0G+cdsnK9eeD/xEie1xNqpMxOC1EsO/GT6NM3qqlLlxDEanXywkjY3qvpvR1C3o89w==" saltValue="q/nufmiq1wNaKnx0pYUkQA==" spinCount="100000" sheet="1" objects="1" scenarios="1"/>
  <mergeCells count="2">
    <mergeCell ref="B3:H4"/>
    <mergeCell ref="B17:E17"/>
  </mergeCells>
  <pageMargins left="0.98425196850393704" right="0.98425196850393704" top="0.78740157480314965" bottom="0.98425196850393704" header="0.39370078740157483" footer="0.39370078740157483"/>
  <pageSetup paperSize="9" scale="83" orientation="portrait" r:id="rId1"/>
  <headerFooter>
    <oddHeader>&amp;L&amp;10Rekonstrukcija odseka ceste R2-421/2506 Ručetna vas - Jugorje, od km 5,600 do km 6,650</oddHeader>
    <oddFooter>&amp;C&amp;A&amp;RStran &amp;P/&amp;N</oddFooter>
  </headerFooter>
  <rowBreaks count="1" manualBreakCount="1">
    <brk id="5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573C6-D4F6-431C-8B45-6039A17F619B}">
  <dimension ref="A1:G494"/>
  <sheetViews>
    <sheetView topLeftCell="A13" zoomScaleNormal="100" zoomScaleSheetLayoutView="100" workbookViewId="0">
      <selection activeCell="F64" sqref="F64"/>
    </sheetView>
  </sheetViews>
  <sheetFormatPr defaultColWidth="10.26171875" defaultRowHeight="15"/>
  <cols>
    <col min="1" max="1" width="4" style="418" customWidth="1"/>
    <col min="2" max="2" width="21.83984375" style="418" customWidth="1"/>
    <col min="3" max="3" width="22.7890625" style="418" customWidth="1"/>
    <col min="4" max="4" width="7.20703125" style="418" customWidth="1"/>
    <col min="5" max="5" width="5.7890625" style="431" customWidth="1"/>
    <col min="6" max="6" width="10.9453125" style="475" customWidth="1"/>
    <col min="7" max="7" width="13" style="475" customWidth="1"/>
    <col min="8" max="8" width="0.89453125" style="419" customWidth="1"/>
    <col min="9" max="256" width="10.26171875" style="419"/>
    <col min="257" max="257" width="4" style="419" customWidth="1"/>
    <col min="258" max="258" width="21.83984375" style="419" customWidth="1"/>
    <col min="259" max="259" width="22.7890625" style="419" customWidth="1"/>
    <col min="260" max="260" width="7.20703125" style="419" customWidth="1"/>
    <col min="261" max="261" width="5.7890625" style="419" customWidth="1"/>
    <col min="262" max="262" width="10.9453125" style="419" customWidth="1"/>
    <col min="263" max="263" width="13" style="419" customWidth="1"/>
    <col min="264" max="264" width="0.89453125" style="419" customWidth="1"/>
    <col min="265" max="512" width="10.26171875" style="419"/>
    <col min="513" max="513" width="4" style="419" customWidth="1"/>
    <col min="514" max="514" width="21.83984375" style="419" customWidth="1"/>
    <col min="515" max="515" width="22.7890625" style="419" customWidth="1"/>
    <col min="516" max="516" width="7.20703125" style="419" customWidth="1"/>
    <col min="517" max="517" width="5.7890625" style="419" customWidth="1"/>
    <col min="518" max="518" width="10.9453125" style="419" customWidth="1"/>
    <col min="519" max="519" width="13" style="419" customWidth="1"/>
    <col min="520" max="520" width="0.89453125" style="419" customWidth="1"/>
    <col min="521" max="768" width="10.26171875" style="419"/>
    <col min="769" max="769" width="4" style="419" customWidth="1"/>
    <col min="770" max="770" width="21.83984375" style="419" customWidth="1"/>
    <col min="771" max="771" width="22.7890625" style="419" customWidth="1"/>
    <col min="772" max="772" width="7.20703125" style="419" customWidth="1"/>
    <col min="773" max="773" width="5.7890625" style="419" customWidth="1"/>
    <col min="774" max="774" width="10.9453125" style="419" customWidth="1"/>
    <col min="775" max="775" width="13" style="419" customWidth="1"/>
    <col min="776" max="776" width="0.89453125" style="419" customWidth="1"/>
    <col min="777" max="1024" width="10.26171875" style="419"/>
    <col min="1025" max="1025" width="4" style="419" customWidth="1"/>
    <col min="1026" max="1026" width="21.83984375" style="419" customWidth="1"/>
    <col min="1027" max="1027" width="22.7890625" style="419" customWidth="1"/>
    <col min="1028" max="1028" width="7.20703125" style="419" customWidth="1"/>
    <col min="1029" max="1029" width="5.7890625" style="419" customWidth="1"/>
    <col min="1030" max="1030" width="10.9453125" style="419" customWidth="1"/>
    <col min="1031" max="1031" width="13" style="419" customWidth="1"/>
    <col min="1032" max="1032" width="0.89453125" style="419" customWidth="1"/>
    <col min="1033" max="1280" width="10.26171875" style="419"/>
    <col min="1281" max="1281" width="4" style="419" customWidth="1"/>
    <col min="1282" max="1282" width="21.83984375" style="419" customWidth="1"/>
    <col min="1283" max="1283" width="22.7890625" style="419" customWidth="1"/>
    <col min="1284" max="1284" width="7.20703125" style="419" customWidth="1"/>
    <col min="1285" max="1285" width="5.7890625" style="419" customWidth="1"/>
    <col min="1286" max="1286" width="10.9453125" style="419" customWidth="1"/>
    <col min="1287" max="1287" width="13" style="419" customWidth="1"/>
    <col min="1288" max="1288" width="0.89453125" style="419" customWidth="1"/>
    <col min="1289" max="1536" width="10.26171875" style="419"/>
    <col min="1537" max="1537" width="4" style="419" customWidth="1"/>
    <col min="1538" max="1538" width="21.83984375" style="419" customWidth="1"/>
    <col min="1539" max="1539" width="22.7890625" style="419" customWidth="1"/>
    <col min="1540" max="1540" width="7.20703125" style="419" customWidth="1"/>
    <col min="1541" max="1541" width="5.7890625" style="419" customWidth="1"/>
    <col min="1542" max="1542" width="10.9453125" style="419" customWidth="1"/>
    <col min="1543" max="1543" width="13" style="419" customWidth="1"/>
    <col min="1544" max="1544" width="0.89453125" style="419" customWidth="1"/>
    <col min="1545" max="1792" width="10.26171875" style="419"/>
    <col min="1793" max="1793" width="4" style="419" customWidth="1"/>
    <col min="1794" max="1794" width="21.83984375" style="419" customWidth="1"/>
    <col min="1795" max="1795" width="22.7890625" style="419" customWidth="1"/>
    <col min="1796" max="1796" width="7.20703125" style="419" customWidth="1"/>
    <col min="1797" max="1797" width="5.7890625" style="419" customWidth="1"/>
    <col min="1798" max="1798" width="10.9453125" style="419" customWidth="1"/>
    <col min="1799" max="1799" width="13" style="419" customWidth="1"/>
    <col min="1800" max="1800" width="0.89453125" style="419" customWidth="1"/>
    <col min="1801" max="2048" width="10.26171875" style="419"/>
    <col min="2049" max="2049" width="4" style="419" customWidth="1"/>
    <col min="2050" max="2050" width="21.83984375" style="419" customWidth="1"/>
    <col min="2051" max="2051" width="22.7890625" style="419" customWidth="1"/>
    <col min="2052" max="2052" width="7.20703125" style="419" customWidth="1"/>
    <col min="2053" max="2053" width="5.7890625" style="419" customWidth="1"/>
    <col min="2054" max="2054" width="10.9453125" style="419" customWidth="1"/>
    <col min="2055" max="2055" width="13" style="419" customWidth="1"/>
    <col min="2056" max="2056" width="0.89453125" style="419" customWidth="1"/>
    <col min="2057" max="2304" width="10.26171875" style="419"/>
    <col min="2305" max="2305" width="4" style="419" customWidth="1"/>
    <col min="2306" max="2306" width="21.83984375" style="419" customWidth="1"/>
    <col min="2307" max="2307" width="22.7890625" style="419" customWidth="1"/>
    <col min="2308" max="2308" width="7.20703125" style="419" customWidth="1"/>
    <col min="2309" max="2309" width="5.7890625" style="419" customWidth="1"/>
    <col min="2310" max="2310" width="10.9453125" style="419" customWidth="1"/>
    <col min="2311" max="2311" width="13" style="419" customWidth="1"/>
    <col min="2312" max="2312" width="0.89453125" style="419" customWidth="1"/>
    <col min="2313" max="2560" width="10.26171875" style="419"/>
    <col min="2561" max="2561" width="4" style="419" customWidth="1"/>
    <col min="2562" max="2562" width="21.83984375" style="419" customWidth="1"/>
    <col min="2563" max="2563" width="22.7890625" style="419" customWidth="1"/>
    <col min="2564" max="2564" width="7.20703125" style="419" customWidth="1"/>
    <col min="2565" max="2565" width="5.7890625" style="419" customWidth="1"/>
    <col min="2566" max="2566" width="10.9453125" style="419" customWidth="1"/>
    <col min="2567" max="2567" width="13" style="419" customWidth="1"/>
    <col min="2568" max="2568" width="0.89453125" style="419" customWidth="1"/>
    <col min="2569" max="2816" width="10.26171875" style="419"/>
    <col min="2817" max="2817" width="4" style="419" customWidth="1"/>
    <col min="2818" max="2818" width="21.83984375" style="419" customWidth="1"/>
    <col min="2819" max="2819" width="22.7890625" style="419" customWidth="1"/>
    <col min="2820" max="2820" width="7.20703125" style="419" customWidth="1"/>
    <col min="2821" max="2821" width="5.7890625" style="419" customWidth="1"/>
    <col min="2822" max="2822" width="10.9453125" style="419" customWidth="1"/>
    <col min="2823" max="2823" width="13" style="419" customWidth="1"/>
    <col min="2824" max="2824" width="0.89453125" style="419" customWidth="1"/>
    <col min="2825" max="3072" width="10.26171875" style="419"/>
    <col min="3073" max="3073" width="4" style="419" customWidth="1"/>
    <col min="3074" max="3074" width="21.83984375" style="419" customWidth="1"/>
    <col min="3075" max="3075" width="22.7890625" style="419" customWidth="1"/>
    <col min="3076" max="3076" width="7.20703125" style="419" customWidth="1"/>
    <col min="3077" max="3077" width="5.7890625" style="419" customWidth="1"/>
    <col min="3078" max="3078" width="10.9453125" style="419" customWidth="1"/>
    <col min="3079" max="3079" width="13" style="419" customWidth="1"/>
    <col min="3080" max="3080" width="0.89453125" style="419" customWidth="1"/>
    <col min="3081" max="3328" width="10.26171875" style="419"/>
    <col min="3329" max="3329" width="4" style="419" customWidth="1"/>
    <col min="3330" max="3330" width="21.83984375" style="419" customWidth="1"/>
    <col min="3331" max="3331" width="22.7890625" style="419" customWidth="1"/>
    <col min="3332" max="3332" width="7.20703125" style="419" customWidth="1"/>
    <col min="3333" max="3333" width="5.7890625" style="419" customWidth="1"/>
    <col min="3334" max="3334" width="10.9453125" style="419" customWidth="1"/>
    <col min="3335" max="3335" width="13" style="419" customWidth="1"/>
    <col min="3336" max="3336" width="0.89453125" style="419" customWidth="1"/>
    <col min="3337" max="3584" width="10.26171875" style="419"/>
    <col min="3585" max="3585" width="4" style="419" customWidth="1"/>
    <col min="3586" max="3586" width="21.83984375" style="419" customWidth="1"/>
    <col min="3587" max="3587" width="22.7890625" style="419" customWidth="1"/>
    <col min="3588" max="3588" width="7.20703125" style="419" customWidth="1"/>
    <col min="3589" max="3589" width="5.7890625" style="419" customWidth="1"/>
    <col min="3590" max="3590" width="10.9453125" style="419" customWidth="1"/>
    <col min="3591" max="3591" width="13" style="419" customWidth="1"/>
    <col min="3592" max="3592" width="0.89453125" style="419" customWidth="1"/>
    <col min="3593" max="3840" width="10.26171875" style="419"/>
    <col min="3841" max="3841" width="4" style="419" customWidth="1"/>
    <col min="3842" max="3842" width="21.83984375" style="419" customWidth="1"/>
    <col min="3843" max="3843" width="22.7890625" style="419" customWidth="1"/>
    <col min="3844" max="3844" width="7.20703125" style="419" customWidth="1"/>
    <col min="3845" max="3845" width="5.7890625" style="419" customWidth="1"/>
    <col min="3846" max="3846" width="10.9453125" style="419" customWidth="1"/>
    <col min="3847" max="3847" width="13" style="419" customWidth="1"/>
    <col min="3848" max="3848" width="0.89453125" style="419" customWidth="1"/>
    <col min="3849" max="4096" width="10.26171875" style="419"/>
    <col min="4097" max="4097" width="4" style="419" customWidth="1"/>
    <col min="4098" max="4098" width="21.83984375" style="419" customWidth="1"/>
    <col min="4099" max="4099" width="22.7890625" style="419" customWidth="1"/>
    <col min="4100" max="4100" width="7.20703125" style="419" customWidth="1"/>
    <col min="4101" max="4101" width="5.7890625" style="419" customWidth="1"/>
    <col min="4102" max="4102" width="10.9453125" style="419" customWidth="1"/>
    <col min="4103" max="4103" width="13" style="419" customWidth="1"/>
    <col min="4104" max="4104" width="0.89453125" style="419" customWidth="1"/>
    <col min="4105" max="4352" width="10.26171875" style="419"/>
    <col min="4353" max="4353" width="4" style="419" customWidth="1"/>
    <col min="4354" max="4354" width="21.83984375" style="419" customWidth="1"/>
    <col min="4355" max="4355" width="22.7890625" style="419" customWidth="1"/>
    <col min="4356" max="4356" width="7.20703125" style="419" customWidth="1"/>
    <col min="4357" max="4357" width="5.7890625" style="419" customWidth="1"/>
    <col min="4358" max="4358" width="10.9453125" style="419" customWidth="1"/>
    <col min="4359" max="4359" width="13" style="419" customWidth="1"/>
    <col min="4360" max="4360" width="0.89453125" style="419" customWidth="1"/>
    <col min="4361" max="4608" width="10.26171875" style="419"/>
    <col min="4609" max="4609" width="4" style="419" customWidth="1"/>
    <col min="4610" max="4610" width="21.83984375" style="419" customWidth="1"/>
    <col min="4611" max="4611" width="22.7890625" style="419" customWidth="1"/>
    <col min="4612" max="4612" width="7.20703125" style="419" customWidth="1"/>
    <col min="4613" max="4613" width="5.7890625" style="419" customWidth="1"/>
    <col min="4614" max="4614" width="10.9453125" style="419" customWidth="1"/>
    <col min="4615" max="4615" width="13" style="419" customWidth="1"/>
    <col min="4616" max="4616" width="0.89453125" style="419" customWidth="1"/>
    <col min="4617" max="4864" width="10.26171875" style="419"/>
    <col min="4865" max="4865" width="4" style="419" customWidth="1"/>
    <col min="4866" max="4866" width="21.83984375" style="419" customWidth="1"/>
    <col min="4867" max="4867" width="22.7890625" style="419" customWidth="1"/>
    <col min="4868" max="4868" width="7.20703125" style="419" customWidth="1"/>
    <col min="4869" max="4869" width="5.7890625" style="419" customWidth="1"/>
    <col min="4870" max="4870" width="10.9453125" style="419" customWidth="1"/>
    <col min="4871" max="4871" width="13" style="419" customWidth="1"/>
    <col min="4872" max="4872" width="0.89453125" style="419" customWidth="1"/>
    <col min="4873" max="5120" width="10.26171875" style="419"/>
    <col min="5121" max="5121" width="4" style="419" customWidth="1"/>
    <col min="5122" max="5122" width="21.83984375" style="419" customWidth="1"/>
    <col min="5123" max="5123" width="22.7890625" style="419" customWidth="1"/>
    <col min="5124" max="5124" width="7.20703125" style="419" customWidth="1"/>
    <col min="5125" max="5125" width="5.7890625" style="419" customWidth="1"/>
    <col min="5126" max="5126" width="10.9453125" style="419" customWidth="1"/>
    <col min="5127" max="5127" width="13" style="419" customWidth="1"/>
    <col min="5128" max="5128" width="0.89453125" style="419" customWidth="1"/>
    <col min="5129" max="5376" width="10.26171875" style="419"/>
    <col min="5377" max="5377" width="4" style="419" customWidth="1"/>
    <col min="5378" max="5378" width="21.83984375" style="419" customWidth="1"/>
    <col min="5379" max="5379" width="22.7890625" style="419" customWidth="1"/>
    <col min="5380" max="5380" width="7.20703125" style="419" customWidth="1"/>
    <col min="5381" max="5381" width="5.7890625" style="419" customWidth="1"/>
    <col min="5382" max="5382" width="10.9453125" style="419" customWidth="1"/>
    <col min="5383" max="5383" width="13" style="419" customWidth="1"/>
    <col min="5384" max="5384" width="0.89453125" style="419" customWidth="1"/>
    <col min="5385" max="5632" width="10.26171875" style="419"/>
    <col min="5633" max="5633" width="4" style="419" customWidth="1"/>
    <col min="5634" max="5634" width="21.83984375" style="419" customWidth="1"/>
    <col min="5635" max="5635" width="22.7890625" style="419" customWidth="1"/>
    <col min="5636" max="5636" width="7.20703125" style="419" customWidth="1"/>
    <col min="5637" max="5637" width="5.7890625" style="419" customWidth="1"/>
    <col min="5638" max="5638" width="10.9453125" style="419" customWidth="1"/>
    <col min="5639" max="5639" width="13" style="419" customWidth="1"/>
    <col min="5640" max="5640" width="0.89453125" style="419" customWidth="1"/>
    <col min="5641" max="5888" width="10.26171875" style="419"/>
    <col min="5889" max="5889" width="4" style="419" customWidth="1"/>
    <col min="5890" max="5890" width="21.83984375" style="419" customWidth="1"/>
    <col min="5891" max="5891" width="22.7890625" style="419" customWidth="1"/>
    <col min="5892" max="5892" width="7.20703125" style="419" customWidth="1"/>
    <col min="5893" max="5893" width="5.7890625" style="419" customWidth="1"/>
    <col min="5894" max="5894" width="10.9453125" style="419" customWidth="1"/>
    <col min="5895" max="5895" width="13" style="419" customWidth="1"/>
    <col min="5896" max="5896" width="0.89453125" style="419" customWidth="1"/>
    <col min="5897" max="6144" width="10.26171875" style="419"/>
    <col min="6145" max="6145" width="4" style="419" customWidth="1"/>
    <col min="6146" max="6146" width="21.83984375" style="419" customWidth="1"/>
    <col min="6147" max="6147" width="22.7890625" style="419" customWidth="1"/>
    <col min="6148" max="6148" width="7.20703125" style="419" customWidth="1"/>
    <col min="6149" max="6149" width="5.7890625" style="419" customWidth="1"/>
    <col min="6150" max="6150" width="10.9453125" style="419" customWidth="1"/>
    <col min="6151" max="6151" width="13" style="419" customWidth="1"/>
    <col min="6152" max="6152" width="0.89453125" style="419" customWidth="1"/>
    <col min="6153" max="6400" width="10.26171875" style="419"/>
    <col min="6401" max="6401" width="4" style="419" customWidth="1"/>
    <col min="6402" max="6402" width="21.83984375" style="419" customWidth="1"/>
    <col min="6403" max="6403" width="22.7890625" style="419" customWidth="1"/>
    <col min="6404" max="6404" width="7.20703125" style="419" customWidth="1"/>
    <col min="6405" max="6405" width="5.7890625" style="419" customWidth="1"/>
    <col min="6406" max="6406" width="10.9453125" style="419" customWidth="1"/>
    <col min="6407" max="6407" width="13" style="419" customWidth="1"/>
    <col min="6408" max="6408" width="0.89453125" style="419" customWidth="1"/>
    <col min="6409" max="6656" width="10.26171875" style="419"/>
    <col min="6657" max="6657" width="4" style="419" customWidth="1"/>
    <col min="6658" max="6658" width="21.83984375" style="419" customWidth="1"/>
    <col min="6659" max="6659" width="22.7890625" style="419" customWidth="1"/>
    <col min="6660" max="6660" width="7.20703125" style="419" customWidth="1"/>
    <col min="6661" max="6661" width="5.7890625" style="419" customWidth="1"/>
    <col min="6662" max="6662" width="10.9453125" style="419" customWidth="1"/>
    <col min="6663" max="6663" width="13" style="419" customWidth="1"/>
    <col min="6664" max="6664" width="0.89453125" style="419" customWidth="1"/>
    <col min="6665" max="6912" width="10.26171875" style="419"/>
    <col min="6913" max="6913" width="4" style="419" customWidth="1"/>
    <col min="6914" max="6914" width="21.83984375" style="419" customWidth="1"/>
    <col min="6915" max="6915" width="22.7890625" style="419" customWidth="1"/>
    <col min="6916" max="6916" width="7.20703125" style="419" customWidth="1"/>
    <col min="6917" max="6917" width="5.7890625" style="419" customWidth="1"/>
    <col min="6918" max="6918" width="10.9453125" style="419" customWidth="1"/>
    <col min="6919" max="6919" width="13" style="419" customWidth="1"/>
    <col min="6920" max="6920" width="0.89453125" style="419" customWidth="1"/>
    <col min="6921" max="7168" width="10.26171875" style="419"/>
    <col min="7169" max="7169" width="4" style="419" customWidth="1"/>
    <col min="7170" max="7170" width="21.83984375" style="419" customWidth="1"/>
    <col min="7171" max="7171" width="22.7890625" style="419" customWidth="1"/>
    <col min="7172" max="7172" width="7.20703125" style="419" customWidth="1"/>
    <col min="7173" max="7173" width="5.7890625" style="419" customWidth="1"/>
    <col min="7174" max="7174" width="10.9453125" style="419" customWidth="1"/>
    <col min="7175" max="7175" width="13" style="419" customWidth="1"/>
    <col min="7176" max="7176" width="0.89453125" style="419" customWidth="1"/>
    <col min="7177" max="7424" width="10.26171875" style="419"/>
    <col min="7425" max="7425" width="4" style="419" customWidth="1"/>
    <col min="7426" max="7426" width="21.83984375" style="419" customWidth="1"/>
    <col min="7427" max="7427" width="22.7890625" style="419" customWidth="1"/>
    <col min="7428" max="7428" width="7.20703125" style="419" customWidth="1"/>
    <col min="7429" max="7429" width="5.7890625" style="419" customWidth="1"/>
    <col min="7430" max="7430" width="10.9453125" style="419" customWidth="1"/>
    <col min="7431" max="7431" width="13" style="419" customWidth="1"/>
    <col min="7432" max="7432" width="0.89453125" style="419" customWidth="1"/>
    <col min="7433" max="7680" width="10.26171875" style="419"/>
    <col min="7681" max="7681" width="4" style="419" customWidth="1"/>
    <col min="7682" max="7682" width="21.83984375" style="419" customWidth="1"/>
    <col min="7683" max="7683" width="22.7890625" style="419" customWidth="1"/>
    <col min="7684" max="7684" width="7.20703125" style="419" customWidth="1"/>
    <col min="7685" max="7685" width="5.7890625" style="419" customWidth="1"/>
    <col min="7686" max="7686" width="10.9453125" style="419" customWidth="1"/>
    <col min="7687" max="7687" width="13" style="419" customWidth="1"/>
    <col min="7688" max="7688" width="0.89453125" style="419" customWidth="1"/>
    <col min="7689" max="7936" width="10.26171875" style="419"/>
    <col min="7937" max="7937" width="4" style="419" customWidth="1"/>
    <col min="7938" max="7938" width="21.83984375" style="419" customWidth="1"/>
    <col min="7939" max="7939" width="22.7890625" style="419" customWidth="1"/>
    <col min="7940" max="7940" width="7.20703125" style="419" customWidth="1"/>
    <col min="7941" max="7941" width="5.7890625" style="419" customWidth="1"/>
    <col min="7942" max="7942" width="10.9453125" style="419" customWidth="1"/>
    <col min="7943" max="7943" width="13" style="419" customWidth="1"/>
    <col min="7944" max="7944" width="0.89453125" style="419" customWidth="1"/>
    <col min="7945" max="8192" width="10.26171875" style="419"/>
    <col min="8193" max="8193" width="4" style="419" customWidth="1"/>
    <col min="8194" max="8194" width="21.83984375" style="419" customWidth="1"/>
    <col min="8195" max="8195" width="22.7890625" style="419" customWidth="1"/>
    <col min="8196" max="8196" width="7.20703125" style="419" customWidth="1"/>
    <col min="8197" max="8197" width="5.7890625" style="419" customWidth="1"/>
    <col min="8198" max="8198" width="10.9453125" style="419" customWidth="1"/>
    <col min="8199" max="8199" width="13" style="419" customWidth="1"/>
    <col min="8200" max="8200" width="0.89453125" style="419" customWidth="1"/>
    <col min="8201" max="8448" width="10.26171875" style="419"/>
    <col min="8449" max="8449" width="4" style="419" customWidth="1"/>
    <col min="8450" max="8450" width="21.83984375" style="419" customWidth="1"/>
    <col min="8451" max="8451" width="22.7890625" style="419" customWidth="1"/>
    <col min="8452" max="8452" width="7.20703125" style="419" customWidth="1"/>
    <col min="8453" max="8453" width="5.7890625" style="419" customWidth="1"/>
    <col min="8454" max="8454" width="10.9453125" style="419" customWidth="1"/>
    <col min="8455" max="8455" width="13" style="419" customWidth="1"/>
    <col min="8456" max="8456" width="0.89453125" style="419" customWidth="1"/>
    <col min="8457" max="8704" width="10.26171875" style="419"/>
    <col min="8705" max="8705" width="4" style="419" customWidth="1"/>
    <col min="8706" max="8706" width="21.83984375" style="419" customWidth="1"/>
    <col min="8707" max="8707" width="22.7890625" style="419" customWidth="1"/>
    <col min="8708" max="8708" width="7.20703125" style="419" customWidth="1"/>
    <col min="8709" max="8709" width="5.7890625" style="419" customWidth="1"/>
    <col min="8710" max="8710" width="10.9453125" style="419" customWidth="1"/>
    <col min="8711" max="8711" width="13" style="419" customWidth="1"/>
    <col min="8712" max="8712" width="0.89453125" style="419" customWidth="1"/>
    <col min="8713" max="8960" width="10.26171875" style="419"/>
    <col min="8961" max="8961" width="4" style="419" customWidth="1"/>
    <col min="8962" max="8962" width="21.83984375" style="419" customWidth="1"/>
    <col min="8963" max="8963" width="22.7890625" style="419" customWidth="1"/>
    <col min="8964" max="8964" width="7.20703125" style="419" customWidth="1"/>
    <col min="8965" max="8965" width="5.7890625" style="419" customWidth="1"/>
    <col min="8966" max="8966" width="10.9453125" style="419" customWidth="1"/>
    <col min="8967" max="8967" width="13" style="419" customWidth="1"/>
    <col min="8968" max="8968" width="0.89453125" style="419" customWidth="1"/>
    <col min="8969" max="9216" width="10.26171875" style="419"/>
    <col min="9217" max="9217" width="4" style="419" customWidth="1"/>
    <col min="9218" max="9218" width="21.83984375" style="419" customWidth="1"/>
    <col min="9219" max="9219" width="22.7890625" style="419" customWidth="1"/>
    <col min="9220" max="9220" width="7.20703125" style="419" customWidth="1"/>
    <col min="9221" max="9221" width="5.7890625" style="419" customWidth="1"/>
    <col min="9222" max="9222" width="10.9453125" style="419" customWidth="1"/>
    <col min="9223" max="9223" width="13" style="419" customWidth="1"/>
    <col min="9224" max="9224" width="0.89453125" style="419" customWidth="1"/>
    <col min="9225" max="9472" width="10.26171875" style="419"/>
    <col min="9473" max="9473" width="4" style="419" customWidth="1"/>
    <col min="9474" max="9474" width="21.83984375" style="419" customWidth="1"/>
    <col min="9475" max="9475" width="22.7890625" style="419" customWidth="1"/>
    <col min="9476" max="9476" width="7.20703125" style="419" customWidth="1"/>
    <col min="9477" max="9477" width="5.7890625" style="419" customWidth="1"/>
    <col min="9478" max="9478" width="10.9453125" style="419" customWidth="1"/>
    <col min="9479" max="9479" width="13" style="419" customWidth="1"/>
    <col min="9480" max="9480" width="0.89453125" style="419" customWidth="1"/>
    <col min="9481" max="9728" width="10.26171875" style="419"/>
    <col min="9729" max="9729" width="4" style="419" customWidth="1"/>
    <col min="9730" max="9730" width="21.83984375" style="419" customWidth="1"/>
    <col min="9731" max="9731" width="22.7890625" style="419" customWidth="1"/>
    <col min="9732" max="9732" width="7.20703125" style="419" customWidth="1"/>
    <col min="9733" max="9733" width="5.7890625" style="419" customWidth="1"/>
    <col min="9734" max="9734" width="10.9453125" style="419" customWidth="1"/>
    <col min="9735" max="9735" width="13" style="419" customWidth="1"/>
    <col min="9736" max="9736" width="0.89453125" style="419" customWidth="1"/>
    <col min="9737" max="9984" width="10.26171875" style="419"/>
    <col min="9985" max="9985" width="4" style="419" customWidth="1"/>
    <col min="9986" max="9986" width="21.83984375" style="419" customWidth="1"/>
    <col min="9987" max="9987" width="22.7890625" style="419" customWidth="1"/>
    <col min="9988" max="9988" width="7.20703125" style="419" customWidth="1"/>
    <col min="9989" max="9989" width="5.7890625" style="419" customWidth="1"/>
    <col min="9990" max="9990" width="10.9453125" style="419" customWidth="1"/>
    <col min="9991" max="9991" width="13" style="419" customWidth="1"/>
    <col min="9992" max="9992" width="0.89453125" style="419" customWidth="1"/>
    <col min="9993" max="10240" width="10.26171875" style="419"/>
    <col min="10241" max="10241" width="4" style="419" customWidth="1"/>
    <col min="10242" max="10242" width="21.83984375" style="419" customWidth="1"/>
    <col min="10243" max="10243" width="22.7890625" style="419" customWidth="1"/>
    <col min="10244" max="10244" width="7.20703125" style="419" customWidth="1"/>
    <col min="10245" max="10245" width="5.7890625" style="419" customWidth="1"/>
    <col min="10246" max="10246" width="10.9453125" style="419" customWidth="1"/>
    <col min="10247" max="10247" width="13" style="419" customWidth="1"/>
    <col min="10248" max="10248" width="0.89453125" style="419" customWidth="1"/>
    <col min="10249" max="10496" width="10.26171875" style="419"/>
    <col min="10497" max="10497" width="4" style="419" customWidth="1"/>
    <col min="10498" max="10498" width="21.83984375" style="419" customWidth="1"/>
    <col min="10499" max="10499" width="22.7890625" style="419" customWidth="1"/>
    <col min="10500" max="10500" width="7.20703125" style="419" customWidth="1"/>
    <col min="10501" max="10501" width="5.7890625" style="419" customWidth="1"/>
    <col min="10502" max="10502" width="10.9453125" style="419" customWidth="1"/>
    <col min="10503" max="10503" width="13" style="419" customWidth="1"/>
    <col min="10504" max="10504" width="0.89453125" style="419" customWidth="1"/>
    <col min="10505" max="10752" width="10.26171875" style="419"/>
    <col min="10753" max="10753" width="4" style="419" customWidth="1"/>
    <col min="10754" max="10754" width="21.83984375" style="419" customWidth="1"/>
    <col min="10755" max="10755" width="22.7890625" style="419" customWidth="1"/>
    <col min="10756" max="10756" width="7.20703125" style="419" customWidth="1"/>
    <col min="10757" max="10757" width="5.7890625" style="419" customWidth="1"/>
    <col min="10758" max="10758" width="10.9453125" style="419" customWidth="1"/>
    <col min="10759" max="10759" width="13" style="419" customWidth="1"/>
    <col min="10760" max="10760" width="0.89453125" style="419" customWidth="1"/>
    <col min="10761" max="11008" width="10.26171875" style="419"/>
    <col min="11009" max="11009" width="4" style="419" customWidth="1"/>
    <col min="11010" max="11010" width="21.83984375" style="419" customWidth="1"/>
    <col min="11011" max="11011" width="22.7890625" style="419" customWidth="1"/>
    <col min="11012" max="11012" width="7.20703125" style="419" customWidth="1"/>
    <col min="11013" max="11013" width="5.7890625" style="419" customWidth="1"/>
    <col min="11014" max="11014" width="10.9453125" style="419" customWidth="1"/>
    <col min="11015" max="11015" width="13" style="419" customWidth="1"/>
    <col min="11016" max="11016" width="0.89453125" style="419" customWidth="1"/>
    <col min="11017" max="11264" width="10.26171875" style="419"/>
    <col min="11265" max="11265" width="4" style="419" customWidth="1"/>
    <col min="11266" max="11266" width="21.83984375" style="419" customWidth="1"/>
    <col min="11267" max="11267" width="22.7890625" style="419" customWidth="1"/>
    <col min="11268" max="11268" width="7.20703125" style="419" customWidth="1"/>
    <col min="11269" max="11269" width="5.7890625" style="419" customWidth="1"/>
    <col min="11270" max="11270" width="10.9453125" style="419" customWidth="1"/>
    <col min="11271" max="11271" width="13" style="419" customWidth="1"/>
    <col min="11272" max="11272" width="0.89453125" style="419" customWidth="1"/>
    <col min="11273" max="11520" width="10.26171875" style="419"/>
    <col min="11521" max="11521" width="4" style="419" customWidth="1"/>
    <col min="11522" max="11522" width="21.83984375" style="419" customWidth="1"/>
    <col min="11523" max="11523" width="22.7890625" style="419" customWidth="1"/>
    <col min="11524" max="11524" width="7.20703125" style="419" customWidth="1"/>
    <col min="11525" max="11525" width="5.7890625" style="419" customWidth="1"/>
    <col min="11526" max="11526" width="10.9453125" style="419" customWidth="1"/>
    <col min="11527" max="11527" width="13" style="419" customWidth="1"/>
    <col min="11528" max="11528" width="0.89453125" style="419" customWidth="1"/>
    <col min="11529" max="11776" width="10.26171875" style="419"/>
    <col min="11777" max="11777" width="4" style="419" customWidth="1"/>
    <col min="11778" max="11778" width="21.83984375" style="419" customWidth="1"/>
    <col min="11779" max="11779" width="22.7890625" style="419" customWidth="1"/>
    <col min="11780" max="11780" width="7.20703125" style="419" customWidth="1"/>
    <col min="11781" max="11781" width="5.7890625" style="419" customWidth="1"/>
    <col min="11782" max="11782" width="10.9453125" style="419" customWidth="1"/>
    <col min="11783" max="11783" width="13" style="419" customWidth="1"/>
    <col min="11784" max="11784" width="0.89453125" style="419" customWidth="1"/>
    <col min="11785" max="12032" width="10.26171875" style="419"/>
    <col min="12033" max="12033" width="4" style="419" customWidth="1"/>
    <col min="12034" max="12034" width="21.83984375" style="419" customWidth="1"/>
    <col min="12035" max="12035" width="22.7890625" style="419" customWidth="1"/>
    <col min="12036" max="12036" width="7.20703125" style="419" customWidth="1"/>
    <col min="12037" max="12037" width="5.7890625" style="419" customWidth="1"/>
    <col min="12038" max="12038" width="10.9453125" style="419" customWidth="1"/>
    <col min="12039" max="12039" width="13" style="419" customWidth="1"/>
    <col min="12040" max="12040" width="0.89453125" style="419" customWidth="1"/>
    <col min="12041" max="12288" width="10.26171875" style="419"/>
    <col min="12289" max="12289" width="4" style="419" customWidth="1"/>
    <col min="12290" max="12290" width="21.83984375" style="419" customWidth="1"/>
    <col min="12291" max="12291" width="22.7890625" style="419" customWidth="1"/>
    <col min="12292" max="12292" width="7.20703125" style="419" customWidth="1"/>
    <col min="12293" max="12293" width="5.7890625" style="419" customWidth="1"/>
    <col min="12294" max="12294" width="10.9453125" style="419" customWidth="1"/>
    <col min="12295" max="12295" width="13" style="419" customWidth="1"/>
    <col min="12296" max="12296" width="0.89453125" style="419" customWidth="1"/>
    <col min="12297" max="12544" width="10.26171875" style="419"/>
    <col min="12545" max="12545" width="4" style="419" customWidth="1"/>
    <col min="12546" max="12546" width="21.83984375" style="419" customWidth="1"/>
    <col min="12547" max="12547" width="22.7890625" style="419" customWidth="1"/>
    <col min="12548" max="12548" width="7.20703125" style="419" customWidth="1"/>
    <col min="12549" max="12549" width="5.7890625" style="419" customWidth="1"/>
    <col min="12550" max="12550" width="10.9453125" style="419" customWidth="1"/>
    <col min="12551" max="12551" width="13" style="419" customWidth="1"/>
    <col min="12552" max="12552" width="0.89453125" style="419" customWidth="1"/>
    <col min="12553" max="12800" width="10.26171875" style="419"/>
    <col min="12801" max="12801" width="4" style="419" customWidth="1"/>
    <col min="12802" max="12802" width="21.83984375" style="419" customWidth="1"/>
    <col min="12803" max="12803" width="22.7890625" style="419" customWidth="1"/>
    <col min="12804" max="12804" width="7.20703125" style="419" customWidth="1"/>
    <col min="12805" max="12805" width="5.7890625" style="419" customWidth="1"/>
    <col min="12806" max="12806" width="10.9453125" style="419" customWidth="1"/>
    <col min="12807" max="12807" width="13" style="419" customWidth="1"/>
    <col min="12808" max="12808" width="0.89453125" style="419" customWidth="1"/>
    <col min="12809" max="13056" width="10.26171875" style="419"/>
    <col min="13057" max="13057" width="4" style="419" customWidth="1"/>
    <col min="13058" max="13058" width="21.83984375" style="419" customWidth="1"/>
    <col min="13059" max="13059" width="22.7890625" style="419" customWidth="1"/>
    <col min="13060" max="13060" width="7.20703125" style="419" customWidth="1"/>
    <col min="13061" max="13061" width="5.7890625" style="419" customWidth="1"/>
    <col min="13062" max="13062" width="10.9453125" style="419" customWidth="1"/>
    <col min="13063" max="13063" width="13" style="419" customWidth="1"/>
    <col min="13064" max="13064" width="0.89453125" style="419" customWidth="1"/>
    <col min="13065" max="13312" width="10.26171875" style="419"/>
    <col min="13313" max="13313" width="4" style="419" customWidth="1"/>
    <col min="13314" max="13314" width="21.83984375" style="419" customWidth="1"/>
    <col min="13315" max="13315" width="22.7890625" style="419" customWidth="1"/>
    <col min="13316" max="13316" width="7.20703125" style="419" customWidth="1"/>
    <col min="13317" max="13317" width="5.7890625" style="419" customWidth="1"/>
    <col min="13318" max="13318" width="10.9453125" style="419" customWidth="1"/>
    <col min="13319" max="13319" width="13" style="419" customWidth="1"/>
    <col min="13320" max="13320" width="0.89453125" style="419" customWidth="1"/>
    <col min="13321" max="13568" width="10.26171875" style="419"/>
    <col min="13569" max="13569" width="4" style="419" customWidth="1"/>
    <col min="13570" max="13570" width="21.83984375" style="419" customWidth="1"/>
    <col min="13571" max="13571" width="22.7890625" style="419" customWidth="1"/>
    <col min="13572" max="13572" width="7.20703125" style="419" customWidth="1"/>
    <col min="13573" max="13573" width="5.7890625" style="419" customWidth="1"/>
    <col min="13574" max="13574" width="10.9453125" style="419" customWidth="1"/>
    <col min="13575" max="13575" width="13" style="419" customWidth="1"/>
    <col min="13576" max="13576" width="0.89453125" style="419" customWidth="1"/>
    <col min="13577" max="13824" width="10.26171875" style="419"/>
    <col min="13825" max="13825" width="4" style="419" customWidth="1"/>
    <col min="13826" max="13826" width="21.83984375" style="419" customWidth="1"/>
    <col min="13827" max="13827" width="22.7890625" style="419" customWidth="1"/>
    <col min="13828" max="13828" width="7.20703125" style="419" customWidth="1"/>
    <col min="13829" max="13829" width="5.7890625" style="419" customWidth="1"/>
    <col min="13830" max="13830" width="10.9453125" style="419" customWidth="1"/>
    <col min="13831" max="13831" width="13" style="419" customWidth="1"/>
    <col min="13832" max="13832" width="0.89453125" style="419" customWidth="1"/>
    <col min="13833" max="14080" width="10.26171875" style="419"/>
    <col min="14081" max="14081" width="4" style="419" customWidth="1"/>
    <col min="14082" max="14082" width="21.83984375" style="419" customWidth="1"/>
    <col min="14083" max="14083" width="22.7890625" style="419" customWidth="1"/>
    <col min="14084" max="14084" width="7.20703125" style="419" customWidth="1"/>
    <col min="14085" max="14085" width="5.7890625" style="419" customWidth="1"/>
    <col min="14086" max="14086" width="10.9453125" style="419" customWidth="1"/>
    <col min="14087" max="14087" width="13" style="419" customWidth="1"/>
    <col min="14088" max="14088" width="0.89453125" style="419" customWidth="1"/>
    <col min="14089" max="14336" width="10.26171875" style="419"/>
    <col min="14337" max="14337" width="4" style="419" customWidth="1"/>
    <col min="14338" max="14338" width="21.83984375" style="419" customWidth="1"/>
    <col min="14339" max="14339" width="22.7890625" style="419" customWidth="1"/>
    <col min="14340" max="14340" width="7.20703125" style="419" customWidth="1"/>
    <col min="14341" max="14341" width="5.7890625" style="419" customWidth="1"/>
    <col min="14342" max="14342" width="10.9453125" style="419" customWidth="1"/>
    <col min="14343" max="14343" width="13" style="419" customWidth="1"/>
    <col min="14344" max="14344" width="0.89453125" style="419" customWidth="1"/>
    <col min="14345" max="14592" width="10.26171875" style="419"/>
    <col min="14593" max="14593" width="4" style="419" customWidth="1"/>
    <col min="14594" max="14594" width="21.83984375" style="419" customWidth="1"/>
    <col min="14595" max="14595" width="22.7890625" style="419" customWidth="1"/>
    <col min="14596" max="14596" width="7.20703125" style="419" customWidth="1"/>
    <col min="14597" max="14597" width="5.7890625" style="419" customWidth="1"/>
    <col min="14598" max="14598" width="10.9453125" style="419" customWidth="1"/>
    <col min="14599" max="14599" width="13" style="419" customWidth="1"/>
    <col min="14600" max="14600" width="0.89453125" style="419" customWidth="1"/>
    <col min="14601" max="14848" width="10.26171875" style="419"/>
    <col min="14849" max="14849" width="4" style="419" customWidth="1"/>
    <col min="14850" max="14850" width="21.83984375" style="419" customWidth="1"/>
    <col min="14851" max="14851" width="22.7890625" style="419" customWidth="1"/>
    <col min="14852" max="14852" width="7.20703125" style="419" customWidth="1"/>
    <col min="14853" max="14853" width="5.7890625" style="419" customWidth="1"/>
    <col min="14854" max="14854" width="10.9453125" style="419" customWidth="1"/>
    <col min="14855" max="14855" width="13" style="419" customWidth="1"/>
    <col min="14856" max="14856" width="0.89453125" style="419" customWidth="1"/>
    <col min="14857" max="15104" width="10.26171875" style="419"/>
    <col min="15105" max="15105" width="4" style="419" customWidth="1"/>
    <col min="15106" max="15106" width="21.83984375" style="419" customWidth="1"/>
    <col min="15107" max="15107" width="22.7890625" style="419" customWidth="1"/>
    <col min="15108" max="15108" width="7.20703125" style="419" customWidth="1"/>
    <col min="15109" max="15109" width="5.7890625" style="419" customWidth="1"/>
    <col min="15110" max="15110" width="10.9453125" style="419" customWidth="1"/>
    <col min="15111" max="15111" width="13" style="419" customWidth="1"/>
    <col min="15112" max="15112" width="0.89453125" style="419" customWidth="1"/>
    <col min="15113" max="15360" width="10.26171875" style="419"/>
    <col min="15361" max="15361" width="4" style="419" customWidth="1"/>
    <col min="15362" max="15362" width="21.83984375" style="419" customWidth="1"/>
    <col min="15363" max="15363" width="22.7890625" style="419" customWidth="1"/>
    <col min="15364" max="15364" width="7.20703125" style="419" customWidth="1"/>
    <col min="15365" max="15365" width="5.7890625" style="419" customWidth="1"/>
    <col min="15366" max="15366" width="10.9453125" style="419" customWidth="1"/>
    <col min="15367" max="15367" width="13" style="419" customWidth="1"/>
    <col min="15368" max="15368" width="0.89453125" style="419" customWidth="1"/>
    <col min="15369" max="15616" width="10.26171875" style="419"/>
    <col min="15617" max="15617" width="4" style="419" customWidth="1"/>
    <col min="15618" max="15618" width="21.83984375" style="419" customWidth="1"/>
    <col min="15619" max="15619" width="22.7890625" style="419" customWidth="1"/>
    <col min="15620" max="15620" width="7.20703125" style="419" customWidth="1"/>
    <col min="15621" max="15621" width="5.7890625" style="419" customWidth="1"/>
    <col min="15622" max="15622" width="10.9453125" style="419" customWidth="1"/>
    <col min="15623" max="15623" width="13" style="419" customWidth="1"/>
    <col min="15624" max="15624" width="0.89453125" style="419" customWidth="1"/>
    <col min="15625" max="15872" width="10.26171875" style="419"/>
    <col min="15873" max="15873" width="4" style="419" customWidth="1"/>
    <col min="15874" max="15874" width="21.83984375" style="419" customWidth="1"/>
    <col min="15875" max="15875" width="22.7890625" style="419" customWidth="1"/>
    <col min="15876" max="15876" width="7.20703125" style="419" customWidth="1"/>
    <col min="15877" max="15877" width="5.7890625" style="419" customWidth="1"/>
    <col min="15878" max="15878" width="10.9453125" style="419" customWidth="1"/>
    <col min="15879" max="15879" width="13" style="419" customWidth="1"/>
    <col min="15880" max="15880" width="0.89453125" style="419" customWidth="1"/>
    <col min="15881" max="16128" width="10.26171875" style="419"/>
    <col min="16129" max="16129" width="4" style="419" customWidth="1"/>
    <col min="16130" max="16130" width="21.83984375" style="419" customWidth="1"/>
    <col min="16131" max="16131" width="22.7890625" style="419" customWidth="1"/>
    <col min="16132" max="16132" width="7.20703125" style="419" customWidth="1"/>
    <col min="16133" max="16133" width="5.7890625" style="419" customWidth="1"/>
    <col min="16134" max="16134" width="10.9453125" style="419" customWidth="1"/>
    <col min="16135" max="16135" width="13" style="419" customWidth="1"/>
    <col min="16136" max="16136" width="0.89453125" style="419" customWidth="1"/>
    <col min="16137" max="16384" width="10.26171875" style="419"/>
  </cols>
  <sheetData>
    <row r="1" spans="1:7">
      <c r="A1" s="415"/>
      <c r="B1" s="416"/>
      <c r="C1" s="417"/>
      <c r="E1" s="417"/>
      <c r="F1" s="417"/>
      <c r="G1" s="417"/>
    </row>
    <row r="2" spans="1:7" ht="12.75" customHeight="1">
      <c r="A2" s="415"/>
      <c r="B2" s="420" t="s">
        <v>445</v>
      </c>
      <c r="C2" s="639" t="s">
        <v>534</v>
      </c>
      <c r="D2" s="639"/>
      <c r="E2" s="639"/>
      <c r="F2" s="639"/>
      <c r="G2" s="417"/>
    </row>
    <row r="3" spans="1:7">
      <c r="A3" s="415"/>
      <c r="B3" s="416"/>
      <c r="C3" s="639"/>
      <c r="D3" s="639"/>
      <c r="E3" s="639"/>
      <c r="F3" s="639"/>
      <c r="G3" s="417"/>
    </row>
    <row r="4" spans="1:7">
      <c r="A4" s="415"/>
      <c r="B4" s="416"/>
      <c r="C4" s="639"/>
      <c r="D4" s="639"/>
      <c r="E4" s="639"/>
      <c r="F4" s="639"/>
      <c r="G4" s="417"/>
    </row>
    <row r="5" spans="1:7">
      <c r="A5" s="415"/>
      <c r="B5" s="416"/>
      <c r="C5" s="639"/>
      <c r="D5" s="639"/>
      <c r="E5" s="639"/>
      <c r="F5" s="639"/>
      <c r="G5" s="417"/>
    </row>
    <row r="6" spans="1:7">
      <c r="A6" s="415"/>
      <c r="B6" s="416"/>
      <c r="C6" s="421"/>
      <c r="D6" s="421"/>
      <c r="E6" s="421"/>
      <c r="F6" s="421"/>
      <c r="G6" s="417"/>
    </row>
    <row r="7" spans="1:7">
      <c r="A7" s="415"/>
      <c r="B7" s="416" t="s">
        <v>535</v>
      </c>
      <c r="C7" s="417"/>
      <c r="E7" s="417"/>
      <c r="F7" s="417"/>
      <c r="G7" s="417"/>
    </row>
    <row r="8" spans="1:7">
      <c r="A8" s="415"/>
      <c r="B8" s="416"/>
      <c r="C8" s="417"/>
      <c r="E8" s="417"/>
      <c r="F8" s="417"/>
      <c r="G8" s="417"/>
    </row>
    <row r="9" spans="1:7">
      <c r="A9" s="415"/>
      <c r="B9" s="416"/>
      <c r="C9" s="417"/>
      <c r="E9" s="417"/>
      <c r="F9" s="417"/>
      <c r="G9" s="417"/>
    </row>
    <row r="10" spans="1:7">
      <c r="A10" s="415"/>
      <c r="B10" s="416" t="s">
        <v>3</v>
      </c>
      <c r="C10" s="417"/>
      <c r="E10" s="417"/>
      <c r="F10" s="417"/>
      <c r="G10" s="417"/>
    </row>
    <row r="11" spans="1:7">
      <c r="A11" s="415"/>
      <c r="B11" s="416"/>
      <c r="C11" s="417"/>
      <c r="E11" s="417"/>
      <c r="F11" s="417"/>
      <c r="G11" s="417"/>
    </row>
    <row r="12" spans="1:7">
      <c r="A12" s="415"/>
      <c r="B12" s="416"/>
      <c r="C12" s="417"/>
      <c r="E12" s="417"/>
      <c r="F12" s="417"/>
      <c r="G12" s="417"/>
    </row>
    <row r="13" spans="1:7" s="423" customFormat="1" ht="14.1">
      <c r="A13" s="422"/>
      <c r="B13" s="640" t="s">
        <v>536</v>
      </c>
      <c r="C13" s="640"/>
      <c r="E13" s="641">
        <f>G187</f>
        <v>0</v>
      </c>
      <c r="F13" s="642"/>
      <c r="G13" s="424"/>
    </row>
    <row r="14" spans="1:7" s="423" customFormat="1" ht="14.1">
      <c r="A14" s="422"/>
      <c r="B14" s="425"/>
      <c r="C14" s="424"/>
      <c r="E14" s="424"/>
      <c r="F14" s="424"/>
      <c r="G14" s="424"/>
    </row>
    <row r="15" spans="1:7" s="423" customFormat="1" ht="14.1">
      <c r="A15" s="422"/>
      <c r="B15" s="640" t="s">
        <v>437</v>
      </c>
      <c r="C15" s="640"/>
      <c r="E15" s="641">
        <f>G390</f>
        <v>1125</v>
      </c>
      <c r="F15" s="642"/>
      <c r="G15" s="424"/>
    </row>
    <row r="16" spans="1:7" s="423" customFormat="1" ht="14.4" thickBot="1">
      <c r="A16" s="422"/>
      <c r="B16" s="426"/>
      <c r="C16" s="426"/>
      <c r="D16" s="427"/>
      <c r="E16" s="428"/>
      <c r="F16" s="428"/>
      <c r="G16" s="424"/>
    </row>
    <row r="17" spans="1:7" s="423" customFormat="1" ht="32.700000000000003" customHeight="1">
      <c r="A17" s="422"/>
      <c r="B17" s="636" t="s">
        <v>537</v>
      </c>
      <c r="C17" s="636"/>
      <c r="E17" s="637">
        <f>E13+E15</f>
        <v>1125</v>
      </c>
      <c r="F17" s="638"/>
      <c r="G17" s="424"/>
    </row>
    <row r="18" spans="1:7">
      <c r="A18" s="415"/>
      <c r="B18" s="416"/>
      <c r="C18" s="417"/>
      <c r="E18" s="417"/>
      <c r="F18" s="417"/>
      <c r="G18" s="417"/>
    </row>
    <row r="19" spans="1:7">
      <c r="A19" s="415"/>
      <c r="C19" s="417"/>
      <c r="E19" s="417"/>
      <c r="F19" s="417"/>
      <c r="G19" s="417"/>
    </row>
    <row r="20" spans="1:7">
      <c r="A20" s="415"/>
      <c r="B20" s="418" t="s">
        <v>538</v>
      </c>
      <c r="C20" s="417"/>
      <c r="E20" s="417"/>
      <c r="F20" s="417"/>
      <c r="G20" s="417"/>
    </row>
    <row r="21" spans="1:7">
      <c r="A21" s="415"/>
      <c r="B21" s="620" t="s">
        <v>539</v>
      </c>
      <c r="C21" s="620"/>
      <c r="D21" s="620"/>
      <c r="E21" s="620"/>
      <c r="F21" s="620"/>
      <c r="G21" s="417"/>
    </row>
    <row r="22" spans="1:7">
      <c r="A22" s="415"/>
      <c r="B22" s="620"/>
      <c r="C22" s="620"/>
      <c r="D22" s="620"/>
      <c r="E22" s="620"/>
      <c r="F22" s="620"/>
      <c r="G22" s="417"/>
    </row>
    <row r="23" spans="1:7">
      <c r="A23" s="415"/>
      <c r="B23" s="620"/>
      <c r="C23" s="620"/>
      <c r="D23" s="620"/>
      <c r="E23" s="620"/>
      <c r="F23" s="620"/>
      <c r="G23" s="417"/>
    </row>
    <row r="24" spans="1:7">
      <c r="A24" s="415"/>
      <c r="B24" s="429"/>
      <c r="C24" s="429"/>
      <c r="D24" s="429"/>
      <c r="E24" s="429"/>
      <c r="F24" s="429"/>
      <c r="G24" s="417"/>
    </row>
    <row r="25" spans="1:7">
      <c r="A25" s="415"/>
      <c r="B25" s="634" t="s">
        <v>540</v>
      </c>
      <c r="C25" s="634"/>
      <c r="D25" s="634"/>
      <c r="E25" s="634"/>
      <c r="F25" s="634"/>
      <c r="G25" s="417"/>
    </row>
    <row r="26" spans="1:7" ht="70.5" customHeight="1">
      <c r="A26" s="415"/>
      <c r="B26" s="620" t="s">
        <v>541</v>
      </c>
      <c r="C26" s="620"/>
      <c r="D26" s="620"/>
      <c r="E26" s="620"/>
      <c r="F26" s="620"/>
      <c r="G26" s="417"/>
    </row>
    <row r="27" spans="1:7" ht="51.9" customHeight="1">
      <c r="A27" s="415"/>
      <c r="B27" s="620" t="s">
        <v>542</v>
      </c>
      <c r="C27" s="620"/>
      <c r="D27" s="620"/>
      <c r="E27" s="620"/>
      <c r="F27" s="620"/>
      <c r="G27" s="417"/>
    </row>
    <row r="28" spans="1:7">
      <c r="A28" s="415"/>
      <c r="B28" s="429"/>
      <c r="C28" s="429"/>
      <c r="D28" s="429"/>
      <c r="E28" s="429"/>
      <c r="F28" s="429"/>
      <c r="G28" s="417"/>
    </row>
    <row r="29" spans="1:7">
      <c r="A29" s="415"/>
      <c r="B29" s="429"/>
      <c r="C29" s="429"/>
      <c r="D29" s="429"/>
      <c r="E29" s="429"/>
      <c r="F29" s="429"/>
      <c r="G29" s="417"/>
    </row>
    <row r="30" spans="1:7">
      <c r="A30" s="415"/>
      <c r="B30" s="429"/>
      <c r="C30" s="429"/>
      <c r="D30" s="429"/>
      <c r="E30" s="429"/>
      <c r="F30" s="429"/>
      <c r="G30" s="417"/>
    </row>
    <row r="31" spans="1:7">
      <c r="A31" s="415"/>
      <c r="B31" s="429"/>
      <c r="C31" s="429"/>
      <c r="D31" s="429"/>
      <c r="E31" s="429"/>
      <c r="F31" s="429"/>
      <c r="G31" s="417"/>
    </row>
    <row r="32" spans="1:7">
      <c r="A32" s="415"/>
      <c r="B32" s="429"/>
      <c r="C32" s="429"/>
      <c r="D32" s="429"/>
      <c r="E32" s="429"/>
      <c r="F32" s="429"/>
      <c r="G32" s="417"/>
    </row>
    <row r="33" spans="1:7">
      <c r="A33" s="415"/>
      <c r="B33" s="429"/>
      <c r="C33" s="429"/>
      <c r="D33" s="429"/>
      <c r="E33" s="429"/>
      <c r="F33" s="429"/>
      <c r="G33" s="417"/>
    </row>
    <row r="34" spans="1:7">
      <c r="A34" s="415"/>
      <c r="B34" s="429"/>
      <c r="C34" s="429"/>
      <c r="D34" s="429"/>
      <c r="E34" s="429"/>
      <c r="F34" s="429"/>
      <c r="G34" s="417"/>
    </row>
    <row r="35" spans="1:7">
      <c r="A35" s="415"/>
      <c r="B35" s="429"/>
      <c r="C35" s="429"/>
      <c r="D35" s="429"/>
      <c r="E35" s="429"/>
      <c r="F35" s="429"/>
      <c r="G35" s="417"/>
    </row>
    <row r="36" spans="1:7">
      <c r="A36" s="415"/>
      <c r="B36" s="429"/>
      <c r="C36" s="429"/>
      <c r="D36" s="429"/>
      <c r="E36" s="429"/>
      <c r="F36" s="429"/>
      <c r="G36" s="417"/>
    </row>
    <row r="37" spans="1:7">
      <c r="A37" s="415"/>
      <c r="B37" s="429"/>
      <c r="C37" s="429"/>
      <c r="D37" s="429"/>
      <c r="E37" s="429"/>
      <c r="F37" s="429"/>
      <c r="G37" s="417"/>
    </row>
    <row r="38" spans="1:7">
      <c r="A38" s="415"/>
      <c r="B38" s="429"/>
      <c r="C38" s="429"/>
      <c r="D38" s="429"/>
      <c r="E38" s="429"/>
      <c r="F38" s="429"/>
      <c r="G38" s="417"/>
    </row>
    <row r="39" spans="1:7">
      <c r="A39" s="415"/>
      <c r="B39" s="429"/>
      <c r="C39" s="429"/>
      <c r="D39" s="429"/>
      <c r="E39" s="429"/>
      <c r="F39" s="429"/>
      <c r="G39" s="417"/>
    </row>
    <row r="40" spans="1:7">
      <c r="A40" s="415"/>
      <c r="B40" s="429"/>
      <c r="C40" s="429"/>
      <c r="D40" s="429"/>
      <c r="E40" s="429"/>
      <c r="F40" s="429"/>
      <c r="G40" s="417"/>
    </row>
    <row r="41" spans="1:7">
      <c r="A41" s="415"/>
      <c r="B41" s="429"/>
      <c r="C41" s="429"/>
      <c r="D41" s="429"/>
      <c r="E41" s="429"/>
      <c r="F41" s="429"/>
      <c r="G41" s="417"/>
    </row>
    <row r="42" spans="1:7">
      <c r="A42" s="415"/>
      <c r="B42" s="429"/>
      <c r="C42" s="429"/>
      <c r="D42" s="429"/>
      <c r="E42" s="429"/>
      <c r="F42" s="429"/>
      <c r="G42" s="417"/>
    </row>
    <row r="43" spans="1:7">
      <c r="A43" s="415"/>
      <c r="B43" s="430"/>
      <c r="C43" s="429"/>
      <c r="D43" s="429"/>
      <c r="F43" s="430"/>
      <c r="G43" s="417"/>
    </row>
    <row r="44" spans="1:7">
      <c r="A44" s="415"/>
      <c r="B44" s="432" t="s">
        <v>543</v>
      </c>
      <c r="C44" s="429"/>
      <c r="D44" s="429"/>
      <c r="F44" s="430" t="s">
        <v>544</v>
      </c>
      <c r="G44" s="417"/>
    </row>
    <row r="45" spans="1:7">
      <c r="A45" s="415"/>
      <c r="B45" s="432"/>
      <c r="C45" s="429"/>
      <c r="D45" s="429"/>
      <c r="F45" s="430"/>
      <c r="G45" s="417"/>
    </row>
    <row r="46" spans="1:7" ht="12.75" customHeight="1">
      <c r="A46" s="433" t="s">
        <v>545</v>
      </c>
      <c r="B46" s="630" t="s">
        <v>536</v>
      </c>
      <c r="C46" s="630"/>
      <c r="D46" s="429"/>
      <c r="F46" s="430"/>
      <c r="G46" s="417"/>
    </row>
    <row r="47" spans="1:7">
      <c r="A47" s="415"/>
      <c r="B47" s="432"/>
      <c r="C47" s="429"/>
      <c r="D47" s="429"/>
      <c r="F47" s="430"/>
      <c r="G47" s="417"/>
    </row>
    <row r="48" spans="1:7">
      <c r="A48" s="434" t="s">
        <v>546</v>
      </c>
      <c r="B48" s="622" t="s">
        <v>547</v>
      </c>
      <c r="C48" s="622"/>
      <c r="D48" s="429"/>
      <c r="E48" s="429"/>
      <c r="F48" s="429"/>
      <c r="G48" s="417"/>
    </row>
    <row r="49" spans="1:7" ht="15.3" thickBot="1">
      <c r="A49" s="415"/>
      <c r="B49" s="429"/>
      <c r="C49" s="429"/>
      <c r="D49" s="429"/>
      <c r="E49" s="429"/>
      <c r="F49" s="429"/>
      <c r="G49" s="417"/>
    </row>
    <row r="50" spans="1:7" ht="12.3">
      <c r="A50" s="435" t="s">
        <v>548</v>
      </c>
      <c r="B50" s="436" t="s">
        <v>549</v>
      </c>
      <c r="C50" s="436"/>
      <c r="D50" s="437" t="s">
        <v>550</v>
      </c>
      <c r="E50" s="436"/>
      <c r="F50" s="438" t="s">
        <v>551</v>
      </c>
      <c r="G50" s="439" t="s">
        <v>552</v>
      </c>
    </row>
    <row r="51" spans="1:7" ht="12.6" thickBot="1">
      <c r="A51" s="440"/>
      <c r="B51" s="441"/>
      <c r="C51" s="441"/>
      <c r="D51" s="441"/>
      <c r="E51" s="441"/>
      <c r="F51" s="442" t="s">
        <v>553</v>
      </c>
      <c r="G51" s="443" t="s">
        <v>553</v>
      </c>
    </row>
    <row r="52" spans="1:7" ht="12.3">
      <c r="A52" s="419"/>
      <c r="B52" s="444"/>
      <c r="C52" s="444"/>
      <c r="D52" s="444"/>
      <c r="E52" s="444"/>
      <c r="F52" s="444"/>
      <c r="G52" s="444"/>
    </row>
    <row r="53" spans="1:7" ht="12.3">
      <c r="A53" s="419"/>
      <c r="B53" s="419"/>
      <c r="C53" s="419"/>
      <c r="D53" s="419"/>
      <c r="E53" s="445"/>
      <c r="F53" s="446"/>
      <c r="G53" s="446"/>
    </row>
    <row r="54" spans="1:7" ht="12.3">
      <c r="A54" s="434" t="s">
        <v>554</v>
      </c>
      <c r="B54" s="447" t="s">
        <v>555</v>
      </c>
      <c r="C54" s="419"/>
      <c r="D54" s="419"/>
      <c r="E54" s="445"/>
      <c r="F54" s="446"/>
      <c r="G54" s="446"/>
    </row>
    <row r="55" spans="1:7" ht="12.3">
      <c r="A55" s="419"/>
      <c r="B55" s="419"/>
      <c r="C55" s="419"/>
      <c r="D55" s="419"/>
      <c r="E55" s="445"/>
      <c r="F55" s="446"/>
      <c r="G55" s="446"/>
    </row>
    <row r="56" spans="1:7" ht="25.2" customHeight="1">
      <c r="A56" s="448" t="s">
        <v>556</v>
      </c>
      <c r="B56" s="635" t="s">
        <v>557</v>
      </c>
      <c r="C56" s="635"/>
      <c r="D56" s="419"/>
      <c r="E56" s="445"/>
      <c r="F56" s="446"/>
      <c r="G56" s="446"/>
    </row>
    <row r="57" spans="1:7" ht="12.3">
      <c r="A57" s="419"/>
      <c r="B57" s="419" t="s">
        <v>466</v>
      </c>
      <c r="C57" s="419"/>
      <c r="D57" s="419">
        <v>1</v>
      </c>
      <c r="E57" s="445"/>
      <c r="F57" s="402">
        <v>0</v>
      </c>
      <c r="G57" s="446">
        <f>ROUND(D57*ROUND(F57,2),2)</f>
        <v>0</v>
      </c>
    </row>
    <row r="58" spans="1:7" ht="12.3">
      <c r="A58" s="419"/>
      <c r="B58" s="419"/>
      <c r="C58" s="419"/>
      <c r="D58" s="419"/>
      <c r="E58" s="445"/>
      <c r="F58" s="446"/>
      <c r="G58" s="446"/>
    </row>
    <row r="59" spans="1:7" ht="12.3">
      <c r="A59" s="449" t="s">
        <v>558</v>
      </c>
      <c r="B59" s="447" t="s">
        <v>96</v>
      </c>
      <c r="C59" s="419"/>
      <c r="D59" s="419"/>
      <c r="E59" s="445"/>
      <c r="F59" s="446"/>
      <c r="G59" s="446"/>
    </row>
    <row r="60" spans="1:7" ht="12.3">
      <c r="A60" s="419"/>
      <c r="B60" s="419"/>
      <c r="C60" s="419"/>
      <c r="D60" s="419"/>
      <c r="E60" s="445"/>
      <c r="F60" s="446"/>
      <c r="G60" s="446"/>
    </row>
    <row r="61" spans="1:7" ht="12.75" customHeight="1">
      <c r="A61" s="450" t="s">
        <v>556</v>
      </c>
      <c r="B61" s="620" t="s">
        <v>559</v>
      </c>
      <c r="C61" s="620"/>
      <c r="D61" s="419"/>
      <c r="E61" s="445"/>
      <c r="F61" s="446"/>
      <c r="G61" s="446"/>
    </row>
    <row r="62" spans="1:7" ht="12.3">
      <c r="A62" s="419"/>
      <c r="B62" s="620"/>
      <c r="C62" s="620"/>
      <c r="D62" s="419"/>
      <c r="E62" s="445"/>
      <c r="F62" s="446"/>
      <c r="G62" s="446"/>
    </row>
    <row r="63" spans="1:7" ht="12.3">
      <c r="A63" s="419"/>
      <c r="B63" s="419" t="s">
        <v>466</v>
      </c>
      <c r="C63" s="419"/>
      <c r="D63" s="419">
        <v>1</v>
      </c>
      <c r="E63" s="445"/>
      <c r="F63" s="402">
        <v>0</v>
      </c>
      <c r="G63" s="446">
        <f>ROUND(D63*ROUND(F63,2),2)</f>
        <v>0</v>
      </c>
    </row>
    <row r="64" spans="1:7" ht="12.3">
      <c r="A64" s="419"/>
      <c r="B64" s="419"/>
      <c r="C64" s="419"/>
      <c r="D64" s="419"/>
      <c r="E64" s="445"/>
      <c r="F64" s="446"/>
      <c r="G64" s="446"/>
    </row>
    <row r="65" spans="1:7" ht="12.3" customHeight="1">
      <c r="A65" s="450" t="s">
        <v>556</v>
      </c>
      <c r="B65" s="419" t="s">
        <v>560</v>
      </c>
      <c r="C65" s="419"/>
      <c r="D65" s="419"/>
      <c r="E65" s="445"/>
      <c r="F65" s="446"/>
      <c r="G65" s="446"/>
    </row>
    <row r="66" spans="1:7" ht="12.3">
      <c r="A66" s="419"/>
      <c r="B66" s="419" t="s">
        <v>466</v>
      </c>
      <c r="C66" s="419"/>
      <c r="D66" s="419">
        <v>1</v>
      </c>
      <c r="E66" s="445"/>
      <c r="F66" s="402">
        <v>0</v>
      </c>
      <c r="G66" s="446">
        <f>ROUND(D66*ROUND(F66,2),2)</f>
        <v>0</v>
      </c>
    </row>
    <row r="67" spans="1:7" ht="12.3">
      <c r="A67" s="419"/>
      <c r="B67" s="419"/>
      <c r="C67" s="419"/>
      <c r="D67" s="419"/>
      <c r="E67" s="419"/>
      <c r="F67" s="446"/>
      <c r="G67" s="446"/>
    </row>
    <row r="68" spans="1:7" ht="13.5" customHeight="1" thickBot="1">
      <c r="A68" s="419"/>
      <c r="B68" s="628" t="s">
        <v>561</v>
      </c>
      <c r="C68" s="628"/>
      <c r="D68" s="451"/>
      <c r="E68" s="452"/>
      <c r="F68" s="453"/>
      <c r="G68" s="453">
        <f>SUM(G57:G66)</f>
        <v>0</v>
      </c>
    </row>
    <row r="69" spans="1:7" ht="12.6" thickTop="1">
      <c r="A69" s="419"/>
      <c r="B69" s="419"/>
      <c r="C69" s="419"/>
      <c r="D69" s="419"/>
      <c r="E69" s="445"/>
      <c r="F69" s="446"/>
      <c r="G69" s="446"/>
    </row>
    <row r="70" spans="1:7" ht="12.3">
      <c r="A70" s="419"/>
      <c r="B70" s="419"/>
      <c r="C70" s="419"/>
      <c r="D70" s="419"/>
      <c r="E70" s="445"/>
      <c r="F70" s="446"/>
      <c r="G70" s="446"/>
    </row>
    <row r="71" spans="1:7" ht="12.3">
      <c r="A71" s="419"/>
      <c r="B71" s="419"/>
      <c r="C71" s="419"/>
      <c r="D71" s="419"/>
      <c r="E71" s="445"/>
      <c r="F71" s="446"/>
      <c r="G71" s="446"/>
    </row>
    <row r="72" spans="1:7" ht="12.3">
      <c r="A72" s="434" t="s">
        <v>562</v>
      </c>
      <c r="B72" s="622" t="s">
        <v>460</v>
      </c>
      <c r="C72" s="622"/>
      <c r="D72" s="419"/>
      <c r="E72" s="445"/>
      <c r="F72" s="446"/>
      <c r="G72" s="446"/>
    </row>
    <row r="73" spans="1:7" ht="12.6" thickBot="1">
      <c r="A73" s="434"/>
      <c r="B73" s="447"/>
      <c r="C73" s="447"/>
      <c r="D73" s="419"/>
      <c r="E73" s="445"/>
      <c r="F73" s="446"/>
      <c r="G73" s="446"/>
    </row>
    <row r="74" spans="1:7" ht="12.3">
      <c r="A74" s="435" t="s">
        <v>548</v>
      </c>
      <c r="B74" s="436" t="s">
        <v>549</v>
      </c>
      <c r="C74" s="436"/>
      <c r="D74" s="437" t="s">
        <v>550</v>
      </c>
      <c r="E74" s="436"/>
      <c r="F74" s="438" t="s">
        <v>551</v>
      </c>
      <c r="G74" s="454" t="s">
        <v>563</v>
      </c>
    </row>
    <row r="75" spans="1:7" ht="12.6" thickBot="1">
      <c r="A75" s="440"/>
      <c r="B75" s="441"/>
      <c r="C75" s="441"/>
      <c r="D75" s="441"/>
      <c r="E75" s="441"/>
      <c r="F75" s="442" t="s">
        <v>553</v>
      </c>
      <c r="G75" s="443" t="s">
        <v>553</v>
      </c>
    </row>
    <row r="76" spans="1:7" ht="12.3">
      <c r="A76" s="434"/>
      <c r="B76" s="447"/>
      <c r="C76" s="447"/>
      <c r="D76" s="419"/>
      <c r="E76" s="445"/>
      <c r="F76" s="446"/>
      <c r="G76" s="446"/>
    </row>
    <row r="77" spans="1:7" ht="12.3">
      <c r="A77" s="450" t="s">
        <v>556</v>
      </c>
      <c r="B77" s="620" t="s">
        <v>564</v>
      </c>
      <c r="C77" s="620"/>
      <c r="D77" s="419"/>
      <c r="E77" s="445"/>
      <c r="F77" s="446"/>
      <c r="G77" s="446"/>
    </row>
    <row r="78" spans="1:7" ht="12.3">
      <c r="A78" s="419"/>
      <c r="B78" s="620"/>
      <c r="C78" s="620"/>
      <c r="D78" s="419"/>
      <c r="E78" s="445"/>
      <c r="F78" s="446"/>
      <c r="G78" s="446"/>
    </row>
    <row r="79" spans="1:7" ht="12.3">
      <c r="A79" s="419"/>
      <c r="B79" s="419" t="s">
        <v>1</v>
      </c>
      <c r="C79" s="419"/>
      <c r="D79" s="419">
        <v>0.5</v>
      </c>
      <c r="E79" s="445"/>
      <c r="F79" s="402">
        <v>0</v>
      </c>
      <c r="G79" s="446">
        <f>ROUND(D79*ROUND(F79,2),2)</f>
        <v>0</v>
      </c>
    </row>
    <row r="80" spans="1:7" ht="12.3">
      <c r="A80" s="434"/>
      <c r="B80" s="447"/>
      <c r="C80" s="447"/>
      <c r="D80" s="419"/>
      <c r="E80" s="445"/>
      <c r="F80" s="446"/>
      <c r="G80" s="446"/>
    </row>
    <row r="81" spans="1:7" ht="12.75" customHeight="1">
      <c r="A81" s="450" t="s">
        <v>556</v>
      </c>
      <c r="B81" s="620" t="s">
        <v>565</v>
      </c>
      <c r="C81" s="620"/>
      <c r="D81" s="419"/>
      <c r="E81" s="445"/>
      <c r="F81" s="446"/>
      <c r="G81" s="446"/>
    </row>
    <row r="82" spans="1:7" ht="12.3">
      <c r="A82" s="419"/>
      <c r="B82" s="620"/>
      <c r="C82" s="620"/>
      <c r="D82" s="419"/>
      <c r="E82" s="445"/>
      <c r="F82" s="446"/>
      <c r="G82" s="446"/>
    </row>
    <row r="83" spans="1:7" ht="12.3">
      <c r="A83" s="450"/>
      <c r="B83" s="620"/>
      <c r="C83" s="620"/>
      <c r="D83" s="419"/>
      <c r="E83" s="445"/>
      <c r="F83" s="446"/>
      <c r="G83" s="446"/>
    </row>
    <row r="84" spans="1:7" ht="12.3">
      <c r="A84" s="419"/>
      <c r="B84" s="419" t="s">
        <v>1</v>
      </c>
      <c r="C84" s="419"/>
      <c r="D84" s="419">
        <v>11</v>
      </c>
      <c r="E84" s="445"/>
      <c r="F84" s="402">
        <v>0</v>
      </c>
      <c r="G84" s="446">
        <f>ROUND(D84*ROUND(F84,2),2)</f>
        <v>0</v>
      </c>
    </row>
    <row r="85" spans="1:7" ht="12.3">
      <c r="A85" s="419"/>
      <c r="B85" s="419"/>
      <c r="C85" s="419"/>
      <c r="D85" s="419"/>
      <c r="E85" s="445"/>
      <c r="F85" s="446"/>
      <c r="G85" s="446"/>
    </row>
    <row r="86" spans="1:7" ht="12.75" customHeight="1">
      <c r="A86" s="450" t="s">
        <v>556</v>
      </c>
      <c r="B86" s="620" t="s">
        <v>566</v>
      </c>
      <c r="C86" s="620"/>
      <c r="D86" s="419"/>
      <c r="E86" s="445"/>
      <c r="F86" s="446"/>
      <c r="G86" s="446"/>
    </row>
    <row r="87" spans="1:7" ht="12.3">
      <c r="A87" s="419"/>
      <c r="B87" s="620"/>
      <c r="C87" s="620"/>
      <c r="D87" s="419"/>
      <c r="E87" s="445"/>
      <c r="F87" s="446"/>
      <c r="G87" s="446"/>
    </row>
    <row r="88" spans="1:7" ht="12.3">
      <c r="A88" s="419"/>
      <c r="B88" s="620"/>
      <c r="C88" s="620"/>
      <c r="D88" s="419"/>
      <c r="E88" s="445"/>
      <c r="F88" s="446"/>
      <c r="G88" s="446"/>
    </row>
    <row r="89" spans="1:7" ht="12.3">
      <c r="A89" s="419"/>
      <c r="B89" s="419" t="s">
        <v>1</v>
      </c>
      <c r="C89" s="419"/>
      <c r="D89" s="419">
        <v>7.8</v>
      </c>
      <c r="E89" s="445"/>
      <c r="F89" s="402">
        <v>0</v>
      </c>
      <c r="G89" s="446">
        <f>ROUND(D89*ROUND(F89,2),2)</f>
        <v>0</v>
      </c>
    </row>
    <row r="90" spans="1:7" ht="12.3">
      <c r="A90" s="419"/>
      <c r="B90" s="419"/>
      <c r="C90" s="419"/>
      <c r="D90" s="419"/>
      <c r="E90" s="445"/>
      <c r="F90" s="446"/>
      <c r="G90" s="446"/>
    </row>
    <row r="91" spans="1:7" ht="12.75" customHeight="1">
      <c r="A91" s="450" t="s">
        <v>556</v>
      </c>
      <c r="B91" s="620" t="s">
        <v>567</v>
      </c>
      <c r="C91" s="620"/>
      <c r="D91" s="419"/>
      <c r="E91" s="419"/>
      <c r="F91" s="446"/>
      <c r="G91" s="446"/>
    </row>
    <row r="92" spans="1:7" ht="12.3">
      <c r="A92" s="419"/>
      <c r="B92" s="620"/>
      <c r="C92" s="620"/>
      <c r="D92" s="419"/>
      <c r="E92" s="419"/>
      <c r="F92" s="446"/>
      <c r="G92" s="446"/>
    </row>
    <row r="93" spans="1:7" ht="12.3">
      <c r="A93" s="419"/>
      <c r="B93" s="620"/>
      <c r="C93" s="620"/>
      <c r="D93" s="419"/>
      <c r="E93" s="419"/>
      <c r="F93" s="446"/>
      <c r="G93" s="446"/>
    </row>
    <row r="94" spans="1:7" ht="12.3">
      <c r="A94" s="419"/>
      <c r="B94" s="620"/>
      <c r="C94" s="620"/>
      <c r="D94" s="419"/>
      <c r="E94" s="419"/>
      <c r="F94" s="446"/>
      <c r="G94" s="446"/>
    </row>
    <row r="95" spans="1:7" ht="12.3">
      <c r="A95" s="419"/>
      <c r="B95" s="419" t="s">
        <v>1</v>
      </c>
      <c r="C95" s="419"/>
      <c r="D95" s="419">
        <v>3.2</v>
      </c>
      <c r="E95" s="445"/>
      <c r="F95" s="402">
        <v>0</v>
      </c>
      <c r="G95" s="446">
        <f>ROUND(D95*ROUND(F95,2),2)</f>
        <v>0</v>
      </c>
    </row>
    <row r="96" spans="1:7" ht="14.4">
      <c r="A96" s="419"/>
      <c r="B96" s="419"/>
      <c r="C96" s="419"/>
      <c r="D96" s="403"/>
      <c r="E96" s="445"/>
      <c r="F96" s="446"/>
      <c r="G96" s="446"/>
    </row>
    <row r="97" spans="1:7" ht="12.3">
      <c r="A97" s="450" t="s">
        <v>556</v>
      </c>
      <c r="B97" s="620" t="s">
        <v>568</v>
      </c>
      <c r="C97" s="620"/>
      <c r="D97" s="419"/>
      <c r="E97" s="445"/>
      <c r="F97" s="446"/>
      <c r="G97" s="446"/>
    </row>
    <row r="98" spans="1:7" ht="12.3">
      <c r="A98" s="450"/>
      <c r="B98" s="620"/>
      <c r="C98" s="620"/>
      <c r="D98" s="419"/>
      <c r="E98" s="445"/>
      <c r="F98" s="446"/>
      <c r="G98" s="446"/>
    </row>
    <row r="99" spans="1:7" ht="12.3">
      <c r="A99" s="450"/>
      <c r="B99" s="620"/>
      <c r="C99" s="620"/>
      <c r="D99" s="419"/>
      <c r="E99" s="445"/>
      <c r="F99" s="446"/>
      <c r="G99" s="446"/>
    </row>
    <row r="100" spans="1:7" ht="12.3">
      <c r="A100" s="450"/>
      <c r="B100" s="419" t="s">
        <v>1</v>
      </c>
      <c r="C100" s="419"/>
      <c r="D100" s="419">
        <v>0.5</v>
      </c>
      <c r="E100" s="445"/>
      <c r="F100" s="402">
        <v>0</v>
      </c>
      <c r="G100" s="446">
        <f>ROUND(D100*ROUND(F100,2),2)</f>
        <v>0</v>
      </c>
    </row>
    <row r="101" spans="1:7" ht="12.3">
      <c r="A101" s="450"/>
      <c r="B101" s="419"/>
      <c r="C101" s="419"/>
      <c r="D101" s="419"/>
      <c r="E101" s="445"/>
      <c r="F101" s="446"/>
      <c r="G101" s="446"/>
    </row>
    <row r="102" spans="1:7" ht="12.3">
      <c r="A102" s="450" t="s">
        <v>556</v>
      </c>
      <c r="B102" s="620" t="s">
        <v>569</v>
      </c>
      <c r="C102" s="620"/>
      <c r="D102" s="419"/>
      <c r="E102" s="445"/>
      <c r="F102" s="446"/>
      <c r="G102" s="446"/>
    </row>
    <row r="103" spans="1:7" ht="12.3">
      <c r="A103" s="450"/>
      <c r="B103" s="620"/>
      <c r="C103" s="620"/>
      <c r="D103" s="419"/>
      <c r="E103" s="445"/>
      <c r="F103" s="446"/>
      <c r="G103" s="446"/>
    </row>
    <row r="104" spans="1:7" ht="12.3">
      <c r="A104" s="419"/>
      <c r="B104" s="419" t="s">
        <v>2</v>
      </c>
      <c r="C104" s="419"/>
      <c r="D104" s="419">
        <v>32</v>
      </c>
      <c r="E104" s="445"/>
      <c r="F104" s="402">
        <v>0</v>
      </c>
      <c r="G104" s="446">
        <f>ROUND(D104*ROUND(F104,2),2)</f>
        <v>0</v>
      </c>
    </row>
    <row r="105" spans="1:7" ht="12.3">
      <c r="A105" s="419"/>
      <c r="B105" s="419"/>
      <c r="C105" s="419"/>
      <c r="D105" s="419"/>
      <c r="E105" s="445"/>
      <c r="F105" s="446"/>
      <c r="G105" s="446"/>
    </row>
    <row r="106" spans="1:7" ht="12.3">
      <c r="A106" s="448" t="s">
        <v>556</v>
      </c>
      <c r="B106" s="632" t="s">
        <v>570</v>
      </c>
      <c r="C106" s="632"/>
      <c r="D106" s="419"/>
      <c r="E106" s="445"/>
      <c r="F106" s="446"/>
      <c r="G106" s="446"/>
    </row>
    <row r="107" spans="1:7" ht="12.3">
      <c r="A107" s="419"/>
      <c r="B107" s="419" t="s">
        <v>466</v>
      </c>
      <c r="C107" s="419"/>
      <c r="D107" s="419">
        <v>1</v>
      </c>
      <c r="E107" s="445"/>
      <c r="F107" s="402">
        <v>0</v>
      </c>
      <c r="G107" s="446">
        <f>ROUND(D107*ROUND(F107,2),2)</f>
        <v>0</v>
      </c>
    </row>
    <row r="108" spans="1:7" ht="12.3">
      <c r="A108" s="419"/>
      <c r="B108" s="419"/>
      <c r="C108" s="419"/>
      <c r="D108" s="419"/>
      <c r="E108" s="445"/>
      <c r="F108" s="446"/>
      <c r="G108" s="446"/>
    </row>
    <row r="109" spans="1:7" s="456" customFormat="1" ht="85.8" customHeight="1">
      <c r="A109" s="455" t="s">
        <v>556</v>
      </c>
      <c r="B109" s="633" t="s">
        <v>571</v>
      </c>
      <c r="C109" s="633"/>
      <c r="E109" s="457"/>
      <c r="F109" s="458"/>
      <c r="G109" s="458"/>
    </row>
    <row r="110" spans="1:7" s="456" customFormat="1" ht="12.3">
      <c r="B110" s="456" t="s">
        <v>91</v>
      </c>
      <c r="D110" s="456">
        <v>1</v>
      </c>
      <c r="E110" s="457"/>
      <c r="F110" s="402">
        <v>0</v>
      </c>
      <c r="G110" s="446">
        <f>ROUND(D110*ROUND(F110,2),2)</f>
        <v>0</v>
      </c>
    </row>
    <row r="111" spans="1:7" s="456" customFormat="1" ht="12.3">
      <c r="E111" s="457"/>
      <c r="F111" s="458"/>
      <c r="G111" s="458"/>
    </row>
    <row r="112" spans="1:7" ht="37.5" customHeight="1">
      <c r="A112" s="448" t="s">
        <v>556</v>
      </c>
      <c r="B112" s="620" t="s">
        <v>572</v>
      </c>
      <c r="C112" s="620"/>
      <c r="D112" s="419"/>
      <c r="E112" s="445"/>
      <c r="F112" s="446"/>
      <c r="G112" s="446"/>
    </row>
    <row r="113" spans="1:7" ht="12.3">
      <c r="A113" s="419"/>
      <c r="B113" s="419" t="s">
        <v>466</v>
      </c>
      <c r="C113" s="419"/>
      <c r="D113" s="419">
        <v>1</v>
      </c>
      <c r="E113" s="445"/>
      <c r="F113" s="402">
        <v>0</v>
      </c>
      <c r="G113" s="446">
        <f>ROUND(D113*ROUND(F113,2),2)</f>
        <v>0</v>
      </c>
    </row>
    <row r="114" spans="1:7" ht="12.3">
      <c r="A114" s="419"/>
      <c r="B114" s="419"/>
      <c r="C114" s="419"/>
      <c r="D114" s="419"/>
      <c r="E114" s="445"/>
      <c r="F114" s="446"/>
      <c r="G114" s="446"/>
    </row>
    <row r="115" spans="1:7" ht="12.3">
      <c r="A115" s="450"/>
      <c r="B115" s="429"/>
      <c r="C115" s="429"/>
      <c r="D115" s="419"/>
      <c r="E115" s="445"/>
      <c r="F115" s="446"/>
      <c r="G115" s="446"/>
    </row>
    <row r="116" spans="1:7" ht="13.5" customHeight="1" thickBot="1">
      <c r="A116" s="419"/>
      <c r="B116" s="628" t="s">
        <v>9</v>
      </c>
      <c r="C116" s="628"/>
      <c r="D116" s="451"/>
      <c r="E116" s="452"/>
      <c r="F116" s="453"/>
      <c r="G116" s="453">
        <f>SUM(G79:G113)</f>
        <v>0</v>
      </c>
    </row>
    <row r="117" spans="1:7" ht="12.6" thickTop="1">
      <c r="A117" s="419"/>
      <c r="B117" s="459"/>
      <c r="C117" s="459"/>
      <c r="D117" s="460"/>
      <c r="E117" s="461"/>
      <c r="F117" s="462"/>
      <c r="G117" s="462"/>
    </row>
    <row r="118" spans="1:7" ht="12.3">
      <c r="A118" s="419"/>
      <c r="B118" s="459"/>
      <c r="C118" s="459"/>
      <c r="D118" s="460"/>
      <c r="E118" s="461"/>
      <c r="F118" s="462"/>
      <c r="G118" s="462"/>
    </row>
    <row r="119" spans="1:7" ht="12.3">
      <c r="A119" s="419"/>
      <c r="B119" s="459"/>
      <c r="C119" s="459"/>
      <c r="D119" s="460"/>
      <c r="E119" s="461"/>
      <c r="F119" s="462"/>
      <c r="G119" s="462"/>
    </row>
    <row r="120" spans="1:7" ht="12.3">
      <c r="A120" s="434" t="s">
        <v>573</v>
      </c>
      <c r="B120" s="622" t="s">
        <v>574</v>
      </c>
      <c r="C120" s="622"/>
      <c r="D120" s="622"/>
      <c r="E120" s="445"/>
      <c r="F120" s="446"/>
      <c r="G120" s="446"/>
    </row>
    <row r="121" spans="1:7" ht="12.6" thickBot="1">
      <c r="A121" s="434"/>
      <c r="B121" s="447"/>
      <c r="C121" s="447"/>
      <c r="D121" s="447"/>
      <c r="E121" s="445"/>
      <c r="F121" s="446"/>
      <c r="G121" s="446"/>
    </row>
    <row r="122" spans="1:7" ht="12.3">
      <c r="A122" s="435" t="s">
        <v>548</v>
      </c>
      <c r="B122" s="436" t="s">
        <v>549</v>
      </c>
      <c r="C122" s="436"/>
      <c r="D122" s="437" t="s">
        <v>550</v>
      </c>
      <c r="E122" s="436"/>
      <c r="F122" s="438" t="s">
        <v>551</v>
      </c>
      <c r="G122" s="454" t="s">
        <v>563</v>
      </c>
    </row>
    <row r="123" spans="1:7" ht="12.6" thickBot="1">
      <c r="A123" s="440"/>
      <c r="B123" s="441"/>
      <c r="C123" s="441"/>
      <c r="D123" s="441"/>
      <c r="E123" s="441"/>
      <c r="F123" s="442" t="s">
        <v>553</v>
      </c>
      <c r="G123" s="443" t="s">
        <v>553</v>
      </c>
    </row>
    <row r="124" spans="1:7" ht="12.3">
      <c r="A124" s="419"/>
      <c r="B124" s="419"/>
      <c r="C124" s="419"/>
      <c r="D124" s="419"/>
      <c r="E124" s="445"/>
      <c r="F124" s="446"/>
      <c r="G124" s="446"/>
    </row>
    <row r="125" spans="1:7" ht="12.3">
      <c r="A125" s="450" t="s">
        <v>556</v>
      </c>
      <c r="B125" s="620" t="s">
        <v>575</v>
      </c>
      <c r="C125" s="620"/>
      <c r="D125" s="419"/>
      <c r="E125" s="419"/>
      <c r="F125" s="446"/>
      <c r="G125" s="446"/>
    </row>
    <row r="126" spans="1:7" ht="12.3">
      <c r="A126" s="450"/>
      <c r="B126" s="620"/>
      <c r="C126" s="620"/>
      <c r="D126" s="419"/>
      <c r="E126" s="419"/>
      <c r="F126" s="446"/>
      <c r="G126" s="446"/>
    </row>
    <row r="127" spans="1:7" ht="12.3">
      <c r="A127" s="450"/>
      <c r="B127" s="419" t="s">
        <v>2</v>
      </c>
      <c r="C127" s="419"/>
      <c r="D127" s="419">
        <v>36</v>
      </c>
      <c r="E127" s="419"/>
      <c r="F127" s="402">
        <v>0</v>
      </c>
      <c r="G127" s="446">
        <f>ROUND(D127*ROUND(F127,2),2)</f>
        <v>0</v>
      </c>
    </row>
    <row r="128" spans="1:7" ht="12.3">
      <c r="A128" s="450"/>
      <c r="B128" s="419"/>
      <c r="C128" s="419"/>
      <c r="D128" s="419"/>
      <c r="E128" s="419"/>
      <c r="F128" s="446"/>
      <c r="G128" s="446"/>
    </row>
    <row r="129" spans="1:7" ht="12.75" customHeight="1">
      <c r="A129" s="450" t="s">
        <v>556</v>
      </c>
      <c r="B129" s="620" t="s">
        <v>576</v>
      </c>
      <c r="C129" s="620"/>
      <c r="D129" s="419"/>
      <c r="E129" s="419"/>
      <c r="F129" s="446"/>
      <c r="G129" s="446"/>
    </row>
    <row r="130" spans="1:7" ht="12.3">
      <c r="A130" s="450"/>
      <c r="B130" s="620"/>
      <c r="C130" s="620"/>
      <c r="D130" s="419"/>
      <c r="E130" s="419"/>
      <c r="F130" s="446"/>
      <c r="G130" s="446"/>
    </row>
    <row r="131" spans="1:7" ht="12.3">
      <c r="A131" s="450"/>
      <c r="B131" s="620"/>
      <c r="C131" s="620"/>
      <c r="D131" s="419"/>
      <c r="E131" s="419"/>
      <c r="F131" s="446"/>
      <c r="G131" s="446"/>
    </row>
    <row r="132" spans="1:7" ht="12.3">
      <c r="A132" s="450"/>
      <c r="B132" s="620"/>
      <c r="C132" s="620"/>
      <c r="D132" s="419"/>
      <c r="E132" s="419"/>
      <c r="F132" s="446"/>
      <c r="G132" s="446"/>
    </row>
    <row r="133" spans="1:7" ht="12.3">
      <c r="A133" s="450"/>
      <c r="B133" s="419" t="s">
        <v>2</v>
      </c>
      <c r="C133" s="419"/>
      <c r="D133" s="419">
        <v>2</v>
      </c>
      <c r="E133" s="419"/>
      <c r="F133" s="402">
        <v>0</v>
      </c>
      <c r="G133" s="446">
        <f>ROUND(D133*ROUND(F133,2),2)</f>
        <v>0</v>
      </c>
    </row>
    <row r="134" spans="1:7" ht="12.3">
      <c r="A134" s="419"/>
      <c r="B134" s="419"/>
      <c r="C134" s="419"/>
      <c r="D134" s="419"/>
      <c r="E134" s="445"/>
      <c r="F134" s="446"/>
      <c r="G134" s="446"/>
    </row>
    <row r="135" spans="1:7" ht="36" customHeight="1">
      <c r="A135" s="448" t="s">
        <v>556</v>
      </c>
      <c r="B135" s="620" t="s">
        <v>577</v>
      </c>
      <c r="C135" s="620"/>
      <c r="D135" s="434"/>
      <c r="E135" s="444"/>
      <c r="F135" s="444"/>
      <c r="G135" s="444"/>
    </row>
    <row r="136" spans="1:7" ht="12.3">
      <c r="A136" s="450"/>
      <c r="B136" s="419" t="s">
        <v>2</v>
      </c>
      <c r="C136" s="419"/>
      <c r="D136" s="419">
        <v>32</v>
      </c>
      <c r="E136" s="445"/>
      <c r="F136" s="402">
        <v>0</v>
      </c>
      <c r="G136" s="446">
        <f>ROUND(D136*ROUND(F136,2),2)</f>
        <v>0</v>
      </c>
    </row>
    <row r="137" spans="1:7" ht="12.3">
      <c r="A137" s="419"/>
      <c r="B137" s="430"/>
      <c r="C137" s="419"/>
      <c r="D137" s="419"/>
      <c r="E137" s="445"/>
      <c r="F137" s="446"/>
      <c r="G137" s="446"/>
    </row>
    <row r="138" spans="1:7" ht="12.3">
      <c r="A138" s="450" t="s">
        <v>556</v>
      </c>
      <c r="B138" s="419" t="s">
        <v>578</v>
      </c>
      <c r="C138" s="419"/>
      <c r="D138" s="463"/>
      <c r="E138" s="464"/>
      <c r="F138" s="465"/>
      <c r="G138" s="446"/>
    </row>
    <row r="139" spans="1:7" ht="12.3">
      <c r="A139" s="419"/>
      <c r="B139" s="430" t="s">
        <v>2</v>
      </c>
      <c r="C139" s="419"/>
      <c r="D139" s="419">
        <v>32</v>
      </c>
      <c r="E139" s="445"/>
      <c r="F139" s="402">
        <v>0</v>
      </c>
      <c r="G139" s="446">
        <f>ROUND(D139*ROUND(F139,2),2)</f>
        <v>0</v>
      </c>
    </row>
    <row r="140" spans="1:7" ht="12.3">
      <c r="A140" s="419"/>
      <c r="B140" s="430"/>
      <c r="C140" s="419"/>
      <c r="D140" s="419"/>
      <c r="E140" s="445"/>
      <c r="F140" s="446"/>
      <c r="G140" s="446"/>
    </row>
    <row r="141" spans="1:7" ht="13" customHeight="1">
      <c r="A141" s="450" t="s">
        <v>556</v>
      </c>
      <c r="B141" s="627" t="s">
        <v>579</v>
      </c>
      <c r="C141" s="627"/>
      <c r="D141" s="419"/>
      <c r="E141" s="445"/>
      <c r="F141" s="446"/>
      <c r="G141" s="446"/>
    </row>
    <row r="142" spans="1:7" ht="12.3">
      <c r="A142" s="419"/>
      <c r="B142" s="627"/>
      <c r="C142" s="627"/>
      <c r="D142" s="419"/>
      <c r="E142" s="445"/>
      <c r="F142" s="446"/>
      <c r="G142" s="446"/>
    </row>
    <row r="143" spans="1:7" ht="12.3">
      <c r="A143" s="450"/>
      <c r="B143" s="419" t="s">
        <v>91</v>
      </c>
      <c r="C143" s="419"/>
      <c r="D143" s="419">
        <v>1</v>
      </c>
      <c r="E143" s="445"/>
      <c r="F143" s="402">
        <v>0</v>
      </c>
      <c r="G143" s="446">
        <f>ROUND(D143*ROUND(F143,2),2)</f>
        <v>0</v>
      </c>
    </row>
    <row r="144" spans="1:7" ht="12.3">
      <c r="A144" s="419"/>
      <c r="B144" s="430"/>
      <c r="C144" s="419"/>
      <c r="D144" s="419"/>
      <c r="E144" s="445"/>
      <c r="F144" s="446"/>
      <c r="G144" s="446"/>
    </row>
    <row r="145" spans="1:7" ht="12.3">
      <c r="A145" s="450" t="s">
        <v>556</v>
      </c>
      <c r="B145" s="620" t="s">
        <v>580</v>
      </c>
      <c r="C145" s="620"/>
      <c r="D145" s="434"/>
      <c r="E145" s="444"/>
      <c r="F145" s="444"/>
      <c r="G145" s="444"/>
    </row>
    <row r="146" spans="1:7" ht="12.3">
      <c r="A146" s="450"/>
      <c r="B146" s="620"/>
      <c r="C146" s="620"/>
      <c r="D146" s="434"/>
      <c r="E146" s="444"/>
      <c r="F146" s="444"/>
      <c r="G146" s="444"/>
    </row>
    <row r="147" spans="1:7" ht="12.3">
      <c r="A147" s="450"/>
      <c r="B147" s="620"/>
      <c r="C147" s="620"/>
      <c r="D147" s="434"/>
      <c r="E147" s="444"/>
      <c r="F147" s="444"/>
      <c r="G147" s="444"/>
    </row>
    <row r="148" spans="1:7" ht="12.3">
      <c r="A148" s="450"/>
      <c r="B148" s="419" t="s">
        <v>91</v>
      </c>
      <c r="C148" s="419"/>
      <c r="D148" s="419">
        <v>1</v>
      </c>
      <c r="E148" s="445"/>
      <c r="F148" s="402">
        <v>0</v>
      </c>
      <c r="G148" s="446">
        <f>ROUND(D148*ROUND(F148,2),2)</f>
        <v>0</v>
      </c>
    </row>
    <row r="149" spans="1:7" ht="12.3">
      <c r="A149" s="419"/>
      <c r="B149" s="430"/>
      <c r="C149" s="419"/>
      <c r="D149" s="419"/>
      <c r="E149" s="445"/>
      <c r="F149" s="446"/>
      <c r="G149" s="446"/>
    </row>
    <row r="150" spans="1:7" ht="25.5" customHeight="1">
      <c r="A150" s="448" t="s">
        <v>556</v>
      </c>
      <c r="B150" s="620" t="s">
        <v>581</v>
      </c>
      <c r="C150" s="620"/>
      <c r="D150" s="434"/>
      <c r="E150" s="444"/>
      <c r="F150" s="444"/>
      <c r="G150" s="444"/>
    </row>
    <row r="151" spans="1:7" ht="12.3">
      <c r="A151" s="450"/>
      <c r="B151" s="419" t="s">
        <v>466</v>
      </c>
      <c r="C151" s="419"/>
      <c r="D151" s="419">
        <v>1</v>
      </c>
      <c r="E151" s="445"/>
      <c r="F151" s="402">
        <v>0</v>
      </c>
      <c r="G151" s="446">
        <f>ROUND(D151*ROUND(F151,2),2)</f>
        <v>0</v>
      </c>
    </row>
    <row r="152" spans="1:7" ht="12.3">
      <c r="A152" s="450"/>
      <c r="B152" s="419"/>
      <c r="C152" s="419"/>
      <c r="D152" s="419"/>
      <c r="E152" s="445"/>
      <c r="F152" s="446"/>
      <c r="G152" s="446"/>
    </row>
    <row r="153" spans="1:7" ht="12.3">
      <c r="A153" s="434" t="s">
        <v>582</v>
      </c>
      <c r="B153" s="447" t="s">
        <v>583</v>
      </c>
      <c r="C153" s="419"/>
      <c r="D153" s="419"/>
      <c r="E153" s="445"/>
      <c r="F153" s="446"/>
      <c r="G153" s="446"/>
    </row>
    <row r="154" spans="1:7" ht="12.3">
      <c r="A154" s="450"/>
      <c r="B154" s="419"/>
      <c r="C154" s="419"/>
      <c r="D154" s="419"/>
      <c r="E154" s="445"/>
      <c r="F154" s="446"/>
      <c r="G154" s="446"/>
    </row>
    <row r="155" spans="1:7" ht="24" customHeight="1">
      <c r="A155" s="448" t="s">
        <v>556</v>
      </c>
      <c r="B155" s="620" t="s">
        <v>584</v>
      </c>
      <c r="C155" s="620"/>
      <c r="D155" s="419"/>
      <c r="E155" s="419"/>
      <c r="F155" s="446"/>
      <c r="G155" s="446"/>
    </row>
    <row r="156" spans="1:7" ht="12.3">
      <c r="A156" s="419"/>
      <c r="B156" s="419" t="s">
        <v>466</v>
      </c>
      <c r="C156" s="419"/>
      <c r="D156" s="419">
        <v>1</v>
      </c>
      <c r="E156" s="445"/>
      <c r="F156" s="402">
        <v>0</v>
      </c>
      <c r="G156" s="446">
        <f>ROUND(D156*ROUND(F156,2),2)</f>
        <v>0</v>
      </c>
    </row>
    <row r="157" spans="1:7" ht="12.3">
      <c r="A157" s="450"/>
      <c r="B157" s="419"/>
      <c r="C157" s="419"/>
      <c r="D157" s="419"/>
      <c r="E157" s="445"/>
      <c r="F157" s="446"/>
      <c r="G157" s="446"/>
    </row>
    <row r="158" spans="1:7" ht="12.6">
      <c r="A158" s="450" t="s">
        <v>556</v>
      </c>
      <c r="B158" s="419" t="s">
        <v>585</v>
      </c>
      <c r="C158" s="466"/>
      <c r="D158" s="444"/>
      <c r="E158" s="444"/>
      <c r="F158" s="444"/>
      <c r="G158" s="444"/>
    </row>
    <row r="159" spans="1:7" ht="36.6" customHeight="1">
      <c r="A159" s="434"/>
      <c r="B159" s="620" t="s">
        <v>586</v>
      </c>
      <c r="C159" s="620"/>
      <c r="D159" s="419"/>
      <c r="E159" s="444"/>
      <c r="F159" s="444"/>
      <c r="G159" s="444"/>
    </row>
    <row r="160" spans="1:7" ht="12.6" customHeight="1">
      <c r="A160" s="419"/>
      <c r="B160" s="429"/>
      <c r="C160" s="429"/>
      <c r="D160" s="444"/>
      <c r="E160" s="434"/>
      <c r="F160" s="444"/>
      <c r="G160" s="444"/>
    </row>
    <row r="161" spans="1:7" ht="25.8" customHeight="1">
      <c r="A161" s="450"/>
      <c r="B161" s="620" t="s">
        <v>587</v>
      </c>
      <c r="C161" s="620"/>
      <c r="D161" s="450" t="s">
        <v>91</v>
      </c>
      <c r="E161" s="434">
        <v>1</v>
      </c>
      <c r="F161" s="444"/>
      <c r="G161" s="444"/>
    </row>
    <row r="162" spans="1:7" ht="12.3">
      <c r="A162" s="450"/>
      <c r="B162" s="456" t="s">
        <v>588</v>
      </c>
      <c r="C162" s="430"/>
      <c r="D162" s="450" t="s">
        <v>91</v>
      </c>
      <c r="E162" s="434">
        <v>1</v>
      </c>
      <c r="F162" s="444"/>
      <c r="G162" s="444"/>
    </row>
    <row r="163" spans="1:7" ht="12.3">
      <c r="A163" s="450"/>
      <c r="B163" s="456" t="s">
        <v>589</v>
      </c>
      <c r="C163" s="430"/>
      <c r="D163" s="450" t="s">
        <v>466</v>
      </c>
      <c r="E163" s="434">
        <v>1</v>
      </c>
      <c r="F163" s="444"/>
      <c r="G163" s="444"/>
    </row>
    <row r="164" spans="1:7" ht="12.3">
      <c r="A164" s="450"/>
      <c r="B164" s="620" t="s">
        <v>590</v>
      </c>
      <c r="C164" s="620"/>
      <c r="D164" s="450" t="s">
        <v>466</v>
      </c>
      <c r="E164" s="434">
        <v>1</v>
      </c>
      <c r="F164" s="444"/>
      <c r="G164" s="444"/>
    </row>
    <row r="165" spans="1:7" ht="37.5" customHeight="1">
      <c r="A165" s="450"/>
      <c r="B165" s="620" t="s">
        <v>591</v>
      </c>
      <c r="C165" s="620"/>
      <c r="D165" s="450" t="s">
        <v>466</v>
      </c>
      <c r="E165" s="434">
        <v>1</v>
      </c>
      <c r="F165" s="444"/>
      <c r="G165" s="444"/>
    </row>
    <row r="166" spans="1:7" ht="12.3">
      <c r="A166" s="450"/>
      <c r="B166" s="419" t="s">
        <v>592</v>
      </c>
      <c r="C166" s="447"/>
      <c r="D166" s="450" t="s">
        <v>466</v>
      </c>
      <c r="E166" s="434">
        <v>1</v>
      </c>
      <c r="F166" s="444"/>
      <c r="G166" s="444"/>
    </row>
    <row r="167" spans="1:7">
      <c r="A167" s="450"/>
      <c r="B167" s="419" t="s">
        <v>593</v>
      </c>
      <c r="C167" s="419"/>
      <c r="E167" s="467">
        <v>0.05</v>
      </c>
      <c r="F167" s="444"/>
      <c r="G167" s="444"/>
    </row>
    <row r="168" spans="1:7">
      <c r="A168" s="450"/>
      <c r="B168" s="468"/>
      <c r="C168" s="468"/>
      <c r="D168" s="469"/>
      <c r="E168" s="470"/>
      <c r="F168" s="471"/>
      <c r="G168" s="471"/>
    </row>
    <row r="169" spans="1:7" ht="12.3">
      <c r="A169" s="450"/>
      <c r="B169" s="472" t="s">
        <v>91</v>
      </c>
      <c r="C169" s="419"/>
      <c r="D169" s="419">
        <v>1</v>
      </c>
      <c r="E169" s="434"/>
      <c r="F169" s="402">
        <v>0</v>
      </c>
      <c r="G169" s="446">
        <f>ROUND(D169*ROUND(F169,2),2)</f>
        <v>0</v>
      </c>
    </row>
    <row r="170" spans="1:7" ht="12.3">
      <c r="A170" s="450"/>
      <c r="B170" s="473"/>
      <c r="C170" s="419"/>
      <c r="D170" s="419"/>
      <c r="E170" s="434"/>
      <c r="F170" s="444"/>
      <c r="G170" s="446"/>
    </row>
    <row r="171" spans="1:7" ht="12.3">
      <c r="A171" s="419"/>
      <c r="B171" s="429"/>
      <c r="C171" s="429"/>
      <c r="D171" s="419"/>
      <c r="E171" s="445"/>
      <c r="F171" s="446"/>
      <c r="G171" s="446"/>
    </row>
    <row r="172" spans="1:7" ht="13.5" customHeight="1" thickBot="1">
      <c r="A172" s="419"/>
      <c r="B172" s="621" t="s">
        <v>594</v>
      </c>
      <c r="C172" s="621"/>
      <c r="D172" s="621"/>
      <c r="E172" s="621"/>
      <c r="F172" s="621"/>
      <c r="G172" s="453">
        <f>SUM(G126:G169)</f>
        <v>0</v>
      </c>
    </row>
    <row r="173" spans="1:7" ht="12.6" thickTop="1">
      <c r="A173" s="419"/>
      <c r="B173" s="473"/>
      <c r="C173" s="473"/>
      <c r="D173" s="473"/>
      <c r="E173" s="473"/>
      <c r="F173" s="473"/>
      <c r="G173" s="462"/>
    </row>
    <row r="174" spans="1:7" ht="12.3">
      <c r="A174" s="419"/>
      <c r="B174" s="473"/>
      <c r="C174" s="473"/>
      <c r="D174" s="473"/>
      <c r="E174" s="473"/>
      <c r="F174" s="473"/>
      <c r="G174" s="462"/>
    </row>
    <row r="175" spans="1:7" ht="12.3">
      <c r="A175" s="419"/>
      <c r="B175" s="473"/>
      <c r="C175" s="473"/>
      <c r="D175" s="473"/>
      <c r="E175" s="473"/>
      <c r="F175" s="473"/>
      <c r="G175" s="462"/>
    </row>
    <row r="176" spans="1:7" ht="19.8">
      <c r="A176" s="617" t="s">
        <v>595</v>
      </c>
      <c r="B176" s="617"/>
      <c r="C176" s="617"/>
      <c r="D176" s="617"/>
      <c r="E176" s="617"/>
      <c r="F176" s="617"/>
      <c r="G176" s="617"/>
    </row>
    <row r="177" spans="1:7">
      <c r="A177" s="474"/>
      <c r="B177" s="474"/>
      <c r="C177" s="474"/>
      <c r="D177" s="474"/>
      <c r="E177" s="474"/>
      <c r="F177" s="474"/>
      <c r="G177" s="474"/>
    </row>
    <row r="178" spans="1:7">
      <c r="A178" s="474"/>
      <c r="B178" s="474"/>
      <c r="C178" s="474"/>
      <c r="D178" s="474"/>
      <c r="E178" s="474"/>
      <c r="F178" s="474"/>
      <c r="G178" s="474"/>
    </row>
    <row r="179" spans="1:7">
      <c r="E179" s="418"/>
      <c r="F179" s="418"/>
      <c r="G179" s="418"/>
    </row>
    <row r="180" spans="1:7">
      <c r="A180" s="474" t="s">
        <v>546</v>
      </c>
      <c r="B180" s="615" t="s">
        <v>547</v>
      </c>
      <c r="C180" s="615"/>
      <c r="E180" s="418"/>
      <c r="F180" s="418"/>
      <c r="G180" s="475">
        <f>SUM(G68)</f>
        <v>0</v>
      </c>
    </row>
    <row r="181" spans="1:7">
      <c r="E181" s="418"/>
      <c r="F181" s="418"/>
      <c r="G181" s="418"/>
    </row>
    <row r="182" spans="1:7">
      <c r="A182" s="474" t="s">
        <v>562</v>
      </c>
      <c r="B182" s="615" t="s">
        <v>460</v>
      </c>
      <c r="C182" s="615"/>
      <c r="E182" s="418"/>
      <c r="F182" s="418"/>
      <c r="G182" s="475">
        <f>SUM(G116)</f>
        <v>0</v>
      </c>
    </row>
    <row r="183" spans="1:7">
      <c r="A183" s="474"/>
      <c r="B183" s="476"/>
      <c r="C183" s="476"/>
      <c r="E183" s="418"/>
      <c r="F183" s="418"/>
    </row>
    <row r="184" spans="1:7">
      <c r="A184" s="474" t="s">
        <v>573</v>
      </c>
      <c r="B184" s="618" t="s">
        <v>574</v>
      </c>
      <c r="C184" s="618"/>
      <c r="D184" s="618"/>
      <c r="E184" s="618"/>
      <c r="F184" s="618"/>
      <c r="G184" s="475">
        <f>SUM(G172)</f>
        <v>0</v>
      </c>
    </row>
    <row r="185" spans="1:7">
      <c r="A185" s="474"/>
      <c r="B185" s="476"/>
      <c r="C185" s="476"/>
      <c r="E185" s="418"/>
      <c r="F185" s="418"/>
    </row>
    <row r="186" spans="1:7" ht="15.6" thickBot="1">
      <c r="B186" s="477"/>
      <c r="C186" s="477"/>
      <c r="D186" s="477"/>
      <c r="E186" s="477"/>
      <c r="F186" s="477"/>
      <c r="G186" s="478"/>
    </row>
    <row r="187" spans="1:7" ht="15.3" thickTop="1">
      <c r="B187" s="418" t="s">
        <v>596</v>
      </c>
      <c r="E187" s="418"/>
      <c r="F187" s="418"/>
      <c r="G187" s="475">
        <f>SUM(G180:G184)</f>
        <v>0</v>
      </c>
    </row>
    <row r="188" spans="1:7" ht="12.3">
      <c r="A188" s="419"/>
      <c r="B188" s="473"/>
      <c r="C188" s="473"/>
      <c r="D188" s="473"/>
      <c r="E188" s="473"/>
      <c r="F188" s="473"/>
      <c r="G188" s="462"/>
    </row>
    <row r="189" spans="1:7">
      <c r="A189" s="415"/>
      <c r="B189" s="432"/>
      <c r="C189" s="429"/>
      <c r="D189" s="429"/>
      <c r="F189" s="430"/>
      <c r="G189" s="417"/>
    </row>
    <row r="190" spans="1:7">
      <c r="A190" s="415"/>
      <c r="B190" s="432"/>
      <c r="C190" s="429"/>
      <c r="D190" s="429"/>
      <c r="F190" s="430"/>
      <c r="G190" s="417"/>
    </row>
    <row r="191" spans="1:7">
      <c r="A191" s="415"/>
      <c r="B191" s="432"/>
      <c r="C191" s="429"/>
      <c r="D191" s="429"/>
      <c r="F191" s="430"/>
      <c r="G191" s="417"/>
    </row>
    <row r="192" spans="1:7" ht="12.75" customHeight="1">
      <c r="A192" s="433" t="s">
        <v>597</v>
      </c>
      <c r="B192" s="630" t="s">
        <v>437</v>
      </c>
      <c r="C192" s="630"/>
      <c r="D192" s="429"/>
      <c r="F192" s="430"/>
      <c r="G192" s="417"/>
    </row>
    <row r="193" spans="1:7">
      <c r="A193" s="415"/>
      <c r="B193" s="432"/>
      <c r="C193" s="429"/>
      <c r="D193" s="429"/>
      <c r="F193" s="430"/>
      <c r="G193" s="417"/>
    </row>
    <row r="194" spans="1:7" ht="12.3">
      <c r="A194" s="434" t="s">
        <v>546</v>
      </c>
      <c r="B194" s="622" t="s">
        <v>547</v>
      </c>
      <c r="C194" s="622"/>
      <c r="D194" s="444"/>
      <c r="E194" s="444"/>
      <c r="F194" s="444"/>
      <c r="G194" s="444"/>
    </row>
    <row r="195" spans="1:7" ht="12.6" thickBot="1">
      <c r="A195" s="434"/>
      <c r="B195" s="447"/>
      <c r="C195" s="447"/>
      <c r="D195" s="444"/>
      <c r="E195" s="444"/>
      <c r="F195" s="444"/>
      <c r="G195" s="444"/>
    </row>
    <row r="196" spans="1:7" ht="12.3">
      <c r="A196" s="479" t="s">
        <v>548</v>
      </c>
      <c r="B196" s="480" t="s">
        <v>549</v>
      </c>
      <c r="C196" s="480"/>
      <c r="D196" s="481" t="s">
        <v>550</v>
      </c>
      <c r="E196" s="480"/>
      <c r="F196" s="481" t="s">
        <v>551</v>
      </c>
      <c r="G196" s="482" t="s">
        <v>563</v>
      </c>
    </row>
    <row r="197" spans="1:7" ht="12.6" thickBot="1">
      <c r="A197" s="483"/>
      <c r="B197" s="484"/>
      <c r="C197" s="484"/>
      <c r="D197" s="484"/>
      <c r="E197" s="484"/>
      <c r="F197" s="485" t="s">
        <v>553</v>
      </c>
      <c r="G197" s="486" t="s">
        <v>553</v>
      </c>
    </row>
    <row r="198" spans="1:7" ht="12.3">
      <c r="A198" s="434"/>
      <c r="B198" s="447"/>
      <c r="C198" s="447"/>
      <c r="D198" s="444"/>
      <c r="E198" s="444"/>
      <c r="F198" s="444"/>
      <c r="G198" s="444"/>
    </row>
    <row r="199" spans="1:7" ht="12.3">
      <c r="A199" s="419"/>
      <c r="B199" s="419"/>
      <c r="C199" s="419"/>
      <c r="D199" s="419"/>
      <c r="E199" s="445"/>
      <c r="F199" s="446"/>
      <c r="G199" s="446"/>
    </row>
    <row r="200" spans="1:7" ht="12.3">
      <c r="A200" s="434" t="s">
        <v>558</v>
      </c>
      <c r="B200" s="447" t="s">
        <v>598</v>
      </c>
      <c r="C200" s="419"/>
      <c r="D200" s="419"/>
      <c r="E200" s="445"/>
      <c r="F200" s="446"/>
      <c r="G200" s="446"/>
    </row>
    <row r="201" spans="1:7" ht="12.3">
      <c r="A201" s="419"/>
      <c r="B201" s="419"/>
      <c r="C201" s="419"/>
      <c r="D201" s="419"/>
      <c r="E201" s="445"/>
      <c r="F201" s="446"/>
      <c r="G201" s="446"/>
    </row>
    <row r="202" spans="1:7" ht="37.200000000000003" customHeight="1">
      <c r="A202" s="448" t="s">
        <v>556</v>
      </c>
      <c r="B202" s="631" t="s">
        <v>599</v>
      </c>
      <c r="C202" s="631"/>
      <c r="D202" s="419"/>
      <c r="E202" s="445"/>
      <c r="F202" s="446"/>
      <c r="G202" s="446"/>
    </row>
    <row r="203" spans="1:7" ht="12.3">
      <c r="A203" s="419"/>
      <c r="B203" s="419" t="s">
        <v>466</v>
      </c>
      <c r="C203" s="419"/>
      <c r="D203" s="419">
        <v>1</v>
      </c>
      <c r="E203" s="445"/>
      <c r="F203" s="402">
        <v>0</v>
      </c>
      <c r="G203" s="446">
        <f>ROUND(D203*ROUND(F203,2),2)</f>
        <v>0</v>
      </c>
    </row>
    <row r="204" spans="1:7" ht="12.3">
      <c r="A204" s="419"/>
      <c r="B204" s="419"/>
      <c r="C204" s="419"/>
      <c r="D204" s="419"/>
      <c r="E204" s="445"/>
      <c r="F204" s="446"/>
      <c r="G204" s="446"/>
    </row>
    <row r="205" spans="1:7" ht="25.5" customHeight="1">
      <c r="A205" s="448" t="s">
        <v>556</v>
      </c>
      <c r="B205" s="620" t="s">
        <v>600</v>
      </c>
      <c r="C205" s="620"/>
      <c r="D205" s="419"/>
      <c r="E205" s="445"/>
      <c r="F205" s="446"/>
      <c r="G205" s="446"/>
    </row>
    <row r="206" spans="1:7" ht="12.3">
      <c r="A206" s="419"/>
      <c r="B206" s="419" t="s">
        <v>2</v>
      </c>
      <c r="C206" s="419"/>
      <c r="D206" s="419">
        <v>540</v>
      </c>
      <c r="E206" s="445"/>
      <c r="F206" s="402">
        <v>0</v>
      </c>
      <c r="G206" s="446">
        <f>ROUND(D206*ROUND(F206,2),2)</f>
        <v>0</v>
      </c>
    </row>
    <row r="207" spans="1:7" ht="12.3">
      <c r="A207" s="419"/>
      <c r="B207" s="419"/>
      <c r="C207" s="419"/>
      <c r="D207" s="419"/>
      <c r="E207" s="445"/>
      <c r="F207" s="446"/>
      <c r="G207" s="446"/>
    </row>
    <row r="208" spans="1:7" ht="13.5" customHeight="1">
      <c r="A208" s="419"/>
      <c r="B208" s="419"/>
      <c r="C208" s="419"/>
      <c r="D208" s="419"/>
      <c r="E208" s="419"/>
      <c r="F208" s="446"/>
      <c r="G208" s="446"/>
    </row>
    <row r="209" spans="1:7" ht="13.5" customHeight="1" thickBot="1">
      <c r="A209" s="419"/>
      <c r="B209" s="628" t="s">
        <v>561</v>
      </c>
      <c r="C209" s="628"/>
      <c r="D209" s="451"/>
      <c r="E209" s="452"/>
      <c r="F209" s="453"/>
      <c r="G209" s="453">
        <f>SUM(G203:G207)</f>
        <v>0</v>
      </c>
    </row>
    <row r="210" spans="1:7" ht="12.6" thickTop="1">
      <c r="A210" s="419"/>
      <c r="B210" s="459"/>
      <c r="C210" s="459"/>
      <c r="D210" s="460"/>
      <c r="E210" s="461"/>
      <c r="F210" s="462"/>
      <c r="G210" s="462"/>
    </row>
    <row r="211" spans="1:7" ht="12.3">
      <c r="A211" s="419"/>
      <c r="B211" s="459"/>
      <c r="C211" s="459"/>
      <c r="D211" s="460"/>
      <c r="E211" s="461"/>
      <c r="F211" s="462"/>
      <c r="G211" s="462"/>
    </row>
    <row r="212" spans="1:7" ht="12.3">
      <c r="A212" s="419"/>
      <c r="B212" s="459"/>
      <c r="C212" s="459"/>
      <c r="D212" s="460"/>
      <c r="E212" s="461"/>
      <c r="F212" s="462"/>
      <c r="G212" s="462"/>
    </row>
    <row r="213" spans="1:7" ht="12.3">
      <c r="A213" s="434" t="s">
        <v>562</v>
      </c>
      <c r="B213" s="622" t="s">
        <v>460</v>
      </c>
      <c r="C213" s="622"/>
      <c r="D213" s="419"/>
      <c r="E213" s="445"/>
      <c r="F213" s="446"/>
      <c r="G213" s="446"/>
    </row>
    <row r="214" spans="1:7" ht="12.6" thickBot="1">
      <c r="A214" s="434"/>
      <c r="B214" s="447"/>
      <c r="C214" s="447"/>
      <c r="D214" s="419"/>
      <c r="E214" s="445"/>
      <c r="F214" s="446"/>
      <c r="G214" s="446"/>
    </row>
    <row r="215" spans="1:7" ht="12.3">
      <c r="A215" s="479" t="s">
        <v>548</v>
      </c>
      <c r="B215" s="480" t="s">
        <v>549</v>
      </c>
      <c r="C215" s="480"/>
      <c r="D215" s="481" t="s">
        <v>550</v>
      </c>
      <c r="E215" s="480"/>
      <c r="F215" s="481" t="s">
        <v>551</v>
      </c>
      <c r="G215" s="482" t="s">
        <v>563</v>
      </c>
    </row>
    <row r="216" spans="1:7" ht="12.6" thickBot="1">
      <c r="A216" s="483"/>
      <c r="B216" s="484"/>
      <c r="C216" s="484"/>
      <c r="D216" s="484"/>
      <c r="E216" s="484"/>
      <c r="F216" s="485" t="s">
        <v>553</v>
      </c>
      <c r="G216" s="486" t="s">
        <v>553</v>
      </c>
    </row>
    <row r="217" spans="1:7" ht="12.3">
      <c r="A217" s="434"/>
      <c r="B217" s="447"/>
      <c r="C217" s="447"/>
      <c r="D217" s="419"/>
      <c r="E217" s="445"/>
      <c r="F217" s="446"/>
      <c r="G217" s="446"/>
    </row>
    <row r="218" spans="1:7" ht="12.3">
      <c r="A218" s="434"/>
      <c r="B218" s="447"/>
      <c r="C218" s="447"/>
      <c r="D218" s="419"/>
      <c r="E218" s="445"/>
      <c r="F218" s="446"/>
      <c r="G218" s="446"/>
    </row>
    <row r="219" spans="1:7" ht="24.6" customHeight="1">
      <c r="A219" s="448" t="s">
        <v>556</v>
      </c>
      <c r="B219" s="620" t="s">
        <v>601</v>
      </c>
      <c r="C219" s="620"/>
      <c r="D219" s="419"/>
      <c r="E219" s="445"/>
      <c r="F219" s="446"/>
      <c r="G219" s="446"/>
    </row>
    <row r="220" spans="1:7" ht="12.3">
      <c r="A220" s="419"/>
      <c r="B220" s="419" t="s">
        <v>1</v>
      </c>
      <c r="C220" s="419"/>
      <c r="D220" s="419">
        <v>4</v>
      </c>
      <c r="E220" s="445"/>
      <c r="F220" s="402">
        <v>0</v>
      </c>
      <c r="G220" s="446">
        <f>ROUND(D220*ROUND(F220,2),2)</f>
        <v>0</v>
      </c>
    </row>
    <row r="221" spans="1:7" ht="12.3">
      <c r="A221" s="419"/>
      <c r="B221" s="419"/>
      <c r="C221" s="419"/>
      <c r="D221" s="419"/>
      <c r="E221" s="445"/>
      <c r="F221" s="446"/>
      <c r="G221" s="446"/>
    </row>
    <row r="222" spans="1:7" ht="61.5" customHeight="1">
      <c r="A222" s="448" t="s">
        <v>556</v>
      </c>
      <c r="B222" s="620" t="s">
        <v>602</v>
      </c>
      <c r="C222" s="620"/>
      <c r="D222" s="419"/>
      <c r="E222" s="445"/>
      <c r="F222" s="446"/>
      <c r="G222" s="446"/>
    </row>
    <row r="223" spans="1:7" ht="12.3">
      <c r="A223" s="419"/>
      <c r="B223" s="429" t="s">
        <v>603</v>
      </c>
      <c r="C223" s="487">
        <v>0.7</v>
      </c>
      <c r="D223" s="419"/>
      <c r="E223" s="445"/>
      <c r="F223" s="446"/>
      <c r="G223" s="446"/>
    </row>
    <row r="224" spans="1:7" ht="12.3">
      <c r="A224" s="419"/>
      <c r="B224" s="419" t="s">
        <v>1</v>
      </c>
      <c r="C224" s="419"/>
      <c r="D224" s="419">
        <v>121</v>
      </c>
      <c r="E224" s="445"/>
      <c r="F224" s="402">
        <v>0</v>
      </c>
      <c r="G224" s="446">
        <f>ROUND(D224*ROUND(F224,2),2)</f>
        <v>0</v>
      </c>
    </row>
    <row r="225" spans="1:7" ht="12.3">
      <c r="A225" s="419"/>
      <c r="B225" s="429" t="s">
        <v>604</v>
      </c>
      <c r="C225" s="487">
        <v>0.3</v>
      </c>
      <c r="D225" s="419"/>
      <c r="E225" s="445"/>
      <c r="F225" s="446"/>
      <c r="G225" s="446"/>
    </row>
    <row r="226" spans="1:7" ht="12.3">
      <c r="A226" s="419"/>
      <c r="B226" s="419" t="s">
        <v>1</v>
      </c>
      <c r="C226" s="419"/>
      <c r="D226" s="419">
        <v>52</v>
      </c>
      <c r="E226" s="445"/>
      <c r="F226" s="402">
        <v>0</v>
      </c>
      <c r="G226" s="446">
        <f>ROUND(D226*ROUND(F226,2),2)</f>
        <v>0</v>
      </c>
    </row>
    <row r="227" spans="1:7" ht="12.3">
      <c r="A227" s="419"/>
      <c r="B227" s="419"/>
      <c r="C227" s="419"/>
      <c r="D227" s="419"/>
      <c r="E227" s="445"/>
      <c r="F227" s="446"/>
      <c r="G227" s="446"/>
    </row>
    <row r="228" spans="1:7" ht="12.3">
      <c r="A228" s="450" t="s">
        <v>556</v>
      </c>
      <c r="B228" s="620" t="s">
        <v>605</v>
      </c>
      <c r="C228" s="620"/>
      <c r="D228" s="419"/>
      <c r="E228" s="445"/>
      <c r="F228" s="446"/>
      <c r="G228" s="446"/>
    </row>
    <row r="229" spans="1:7" ht="12.3">
      <c r="A229" s="419"/>
      <c r="B229" s="620"/>
      <c r="C229" s="620"/>
      <c r="D229" s="419"/>
      <c r="E229" s="445"/>
      <c r="F229" s="446"/>
      <c r="G229" s="446"/>
    </row>
    <row r="230" spans="1:7" ht="12.3">
      <c r="A230" s="419"/>
      <c r="B230" s="620"/>
      <c r="C230" s="620"/>
      <c r="D230" s="419"/>
      <c r="E230" s="445"/>
      <c r="F230" s="446"/>
      <c r="G230" s="446"/>
    </row>
    <row r="231" spans="1:7" ht="12.3">
      <c r="A231" s="419"/>
      <c r="B231" s="629" t="s">
        <v>606</v>
      </c>
      <c r="C231" s="629"/>
      <c r="D231" s="419"/>
      <c r="E231" s="445"/>
      <c r="F231" s="446"/>
      <c r="G231" s="446"/>
    </row>
    <row r="232" spans="1:7" ht="12.3">
      <c r="A232" s="419"/>
      <c r="B232" s="419" t="s">
        <v>1</v>
      </c>
      <c r="C232" s="419"/>
      <c r="D232" s="419">
        <v>22</v>
      </c>
      <c r="E232" s="445"/>
      <c r="F232" s="402">
        <v>0</v>
      </c>
      <c r="G232" s="446">
        <f>ROUND(D232*ROUND(F232,2),2)</f>
        <v>0</v>
      </c>
    </row>
    <row r="233" spans="1:7" ht="12.3">
      <c r="A233" s="419"/>
      <c r="B233" s="419"/>
      <c r="C233" s="419"/>
      <c r="D233" s="419"/>
      <c r="E233" s="445"/>
      <c r="F233" s="446"/>
      <c r="G233" s="446"/>
    </row>
    <row r="234" spans="1:7" ht="36.6" customHeight="1">
      <c r="A234" s="448" t="s">
        <v>556</v>
      </c>
      <c r="B234" s="620" t="s">
        <v>607</v>
      </c>
      <c r="C234" s="620"/>
      <c r="D234" s="419"/>
      <c r="E234" s="445"/>
      <c r="F234" s="446"/>
      <c r="G234" s="446"/>
    </row>
    <row r="235" spans="1:7" ht="12.3">
      <c r="A235" s="419"/>
      <c r="B235" s="629" t="s">
        <v>606</v>
      </c>
      <c r="C235" s="629"/>
      <c r="D235" s="419"/>
      <c r="E235" s="445"/>
      <c r="F235" s="446"/>
      <c r="G235" s="446"/>
    </row>
    <row r="236" spans="1:7" ht="12.3">
      <c r="A236" s="419"/>
      <c r="B236" s="419" t="s">
        <v>1</v>
      </c>
      <c r="C236" s="419"/>
      <c r="D236" s="419">
        <v>64</v>
      </c>
      <c r="E236" s="445"/>
      <c r="F236" s="402">
        <v>0</v>
      </c>
      <c r="G236" s="446">
        <f>ROUND(D236*ROUND(F236,2),2)</f>
        <v>0</v>
      </c>
    </row>
    <row r="237" spans="1:7" ht="12.3">
      <c r="A237" s="419"/>
      <c r="B237" s="419"/>
      <c r="C237" s="419"/>
      <c r="D237" s="419"/>
      <c r="E237" s="445"/>
      <c r="F237" s="446"/>
      <c r="G237" s="446"/>
    </row>
    <row r="238" spans="1:7" ht="62.1" customHeight="1">
      <c r="A238" s="448" t="s">
        <v>556</v>
      </c>
      <c r="B238" s="620" t="s">
        <v>608</v>
      </c>
      <c r="C238" s="620"/>
      <c r="D238" s="419"/>
      <c r="E238" s="445"/>
      <c r="F238" s="446"/>
      <c r="G238" s="446"/>
    </row>
    <row r="239" spans="1:7" ht="12.3">
      <c r="A239" s="419"/>
      <c r="B239" s="419" t="s">
        <v>1</v>
      </c>
      <c r="C239" s="419"/>
      <c r="D239" s="419">
        <v>77</v>
      </c>
      <c r="E239" s="445"/>
      <c r="F239" s="402">
        <v>0</v>
      </c>
      <c r="G239" s="446">
        <f>ROUND(D239*ROUND(F239,2),2)</f>
        <v>0</v>
      </c>
    </row>
    <row r="240" spans="1:7" ht="12.3">
      <c r="A240" s="419"/>
      <c r="B240" s="419"/>
      <c r="C240" s="419"/>
      <c r="D240" s="419"/>
      <c r="E240" s="445"/>
      <c r="F240" s="446"/>
      <c r="G240" s="446"/>
    </row>
    <row r="241" spans="1:7" ht="35.700000000000003" customHeight="1">
      <c r="A241" s="448" t="s">
        <v>556</v>
      </c>
      <c r="B241" s="620" t="s">
        <v>609</v>
      </c>
      <c r="C241" s="620"/>
      <c r="D241" s="419"/>
      <c r="E241" s="445"/>
      <c r="F241" s="446"/>
      <c r="G241" s="446"/>
    </row>
    <row r="242" spans="1:7" ht="12.3">
      <c r="A242" s="419"/>
      <c r="B242" s="629" t="s">
        <v>610</v>
      </c>
      <c r="C242" s="629"/>
      <c r="D242" s="419"/>
      <c r="E242" s="445"/>
      <c r="F242" s="446"/>
      <c r="G242" s="446"/>
    </row>
    <row r="243" spans="1:7" ht="12.3">
      <c r="A243" s="419"/>
      <c r="B243" s="419" t="s">
        <v>0</v>
      </c>
      <c r="C243" s="419"/>
      <c r="D243" s="419">
        <v>520</v>
      </c>
      <c r="E243" s="445"/>
      <c r="F243" s="402">
        <v>0</v>
      </c>
      <c r="G243" s="446">
        <f>ROUND(D243*ROUND(F243,2),2)</f>
        <v>0</v>
      </c>
    </row>
    <row r="244" spans="1:7" ht="12.3">
      <c r="A244" s="419"/>
      <c r="B244" s="419"/>
      <c r="C244" s="419"/>
      <c r="D244" s="419"/>
      <c r="E244" s="445"/>
      <c r="F244" s="446"/>
      <c r="G244" s="446"/>
    </row>
    <row r="245" spans="1:7" ht="49.5" customHeight="1">
      <c r="A245" s="448" t="s">
        <v>556</v>
      </c>
      <c r="B245" s="620" t="s">
        <v>611</v>
      </c>
      <c r="C245" s="620"/>
      <c r="D245" s="419"/>
      <c r="E245" s="445"/>
      <c r="F245" s="446"/>
      <c r="G245" s="446"/>
    </row>
    <row r="246" spans="1:7" ht="12.3">
      <c r="A246" s="419"/>
      <c r="B246" s="419" t="s">
        <v>91</v>
      </c>
      <c r="C246" s="419"/>
      <c r="D246" s="419">
        <v>6</v>
      </c>
      <c r="E246" s="445"/>
      <c r="F246" s="402">
        <v>0</v>
      </c>
      <c r="G246" s="446">
        <f>ROUND(D246*ROUND(F246,2),2)</f>
        <v>0</v>
      </c>
    </row>
    <row r="247" spans="1:7" ht="12.3">
      <c r="A247" s="419"/>
      <c r="B247" s="419"/>
      <c r="C247" s="419"/>
      <c r="D247" s="419"/>
      <c r="E247" s="445"/>
      <c r="F247" s="446"/>
      <c r="G247" s="446"/>
    </row>
    <row r="248" spans="1:7" ht="47.7" customHeight="1">
      <c r="A248" s="448" t="s">
        <v>556</v>
      </c>
      <c r="B248" s="620" t="s">
        <v>612</v>
      </c>
      <c r="C248" s="620"/>
      <c r="D248" s="419"/>
      <c r="E248" s="445"/>
      <c r="F248" s="446"/>
      <c r="G248" s="446"/>
    </row>
    <row r="249" spans="1:7" ht="12.3">
      <c r="A249" s="450"/>
      <c r="B249" s="419" t="s">
        <v>1</v>
      </c>
      <c r="C249" s="419"/>
      <c r="D249" s="419">
        <v>3</v>
      </c>
      <c r="E249" s="445"/>
      <c r="F249" s="402">
        <v>0</v>
      </c>
      <c r="G249" s="446">
        <f>ROUND(D249*ROUND(F249,2),2)</f>
        <v>0</v>
      </c>
    </row>
    <row r="250" spans="1:7" ht="12.3">
      <c r="A250" s="450"/>
      <c r="B250" s="419"/>
      <c r="C250" s="419"/>
      <c r="D250" s="419"/>
      <c r="E250" s="445"/>
      <c r="F250" s="446"/>
      <c r="G250" s="446"/>
    </row>
    <row r="251" spans="1:7" ht="50.7" customHeight="1">
      <c r="A251" s="448" t="s">
        <v>556</v>
      </c>
      <c r="B251" s="627" t="s">
        <v>613</v>
      </c>
      <c r="C251" s="627"/>
      <c r="D251" s="419"/>
      <c r="E251" s="445"/>
      <c r="F251" s="446"/>
      <c r="G251" s="446"/>
    </row>
    <row r="252" spans="1:7" ht="12.3">
      <c r="A252" s="419"/>
      <c r="B252" s="419" t="s">
        <v>2</v>
      </c>
      <c r="C252" s="419"/>
      <c r="D252" s="419">
        <v>650</v>
      </c>
      <c r="E252" s="445"/>
      <c r="F252" s="402">
        <v>0</v>
      </c>
      <c r="G252" s="446">
        <f>ROUND(D252*ROUND(F252,2),2)</f>
        <v>0</v>
      </c>
    </row>
    <row r="253" spans="1:7" ht="12.3">
      <c r="A253" s="434"/>
      <c r="B253" s="447"/>
      <c r="C253" s="447"/>
      <c r="D253" s="419"/>
      <c r="E253" s="419"/>
      <c r="F253" s="446"/>
      <c r="G253" s="446"/>
    </row>
    <row r="254" spans="1:7" ht="48.3" customHeight="1">
      <c r="A254" s="448" t="s">
        <v>556</v>
      </c>
      <c r="B254" s="627" t="s">
        <v>614</v>
      </c>
      <c r="C254" s="627"/>
      <c r="D254" s="419"/>
      <c r="E254" s="445"/>
      <c r="F254" s="446"/>
      <c r="G254" s="446"/>
    </row>
    <row r="255" spans="1:7" ht="12.3">
      <c r="A255" s="419"/>
      <c r="B255" s="419" t="s">
        <v>2</v>
      </c>
      <c r="C255" s="419"/>
      <c r="D255" s="419">
        <v>40</v>
      </c>
      <c r="E255" s="445"/>
      <c r="F255" s="402">
        <v>0</v>
      </c>
      <c r="G255" s="446">
        <f>ROUND(D255*ROUND(F255,2),2)</f>
        <v>0</v>
      </c>
    </row>
    <row r="256" spans="1:7" ht="12.75" customHeight="1">
      <c r="A256" s="419"/>
      <c r="B256" s="419"/>
      <c r="C256" s="419"/>
      <c r="D256" s="419"/>
      <c r="E256" s="445"/>
      <c r="F256" s="446"/>
      <c r="G256" s="446"/>
    </row>
    <row r="257" spans="1:7" ht="38.1" customHeight="1">
      <c r="A257" s="448" t="s">
        <v>556</v>
      </c>
      <c r="B257" s="620" t="s">
        <v>501</v>
      </c>
      <c r="C257" s="620"/>
      <c r="D257" s="419"/>
      <c r="E257" s="445"/>
      <c r="F257" s="446"/>
      <c r="G257" s="446"/>
    </row>
    <row r="258" spans="1:7" ht="12.3">
      <c r="A258" s="419"/>
      <c r="B258" s="419" t="s">
        <v>91</v>
      </c>
      <c r="C258" s="419"/>
      <c r="D258" s="419">
        <v>19</v>
      </c>
      <c r="E258" s="445"/>
      <c r="F258" s="402">
        <v>0</v>
      </c>
      <c r="G258" s="446">
        <f>ROUND(D258*ROUND(F258,2),2)</f>
        <v>0</v>
      </c>
    </row>
    <row r="259" spans="1:7" ht="12.3">
      <c r="A259" s="419"/>
      <c r="B259" s="419"/>
      <c r="C259" s="419"/>
      <c r="D259" s="419"/>
      <c r="E259" s="445"/>
      <c r="F259" s="446"/>
      <c r="G259" s="446"/>
    </row>
    <row r="260" spans="1:7" ht="36.6" customHeight="1">
      <c r="A260" s="448" t="s">
        <v>556</v>
      </c>
      <c r="B260" s="620" t="s">
        <v>615</v>
      </c>
      <c r="C260" s="620"/>
      <c r="D260" s="434"/>
      <c r="E260" s="444"/>
      <c r="F260" s="444"/>
      <c r="G260" s="444"/>
    </row>
    <row r="261" spans="1:7" ht="12.75" customHeight="1">
      <c r="A261" s="450"/>
      <c r="B261" s="419" t="s">
        <v>2</v>
      </c>
      <c r="C261" s="419"/>
      <c r="D261" s="419">
        <v>680</v>
      </c>
      <c r="E261" s="445"/>
      <c r="F261" s="402">
        <v>0</v>
      </c>
      <c r="G261" s="446">
        <f>ROUND(D261*ROUND(F261,2),2)</f>
        <v>0</v>
      </c>
    </row>
    <row r="262" spans="1:7" ht="12.75" customHeight="1">
      <c r="A262" s="450"/>
      <c r="B262" s="419"/>
      <c r="C262" s="419"/>
      <c r="D262" s="419"/>
      <c r="E262" s="445"/>
      <c r="F262" s="446"/>
      <c r="G262" s="446"/>
    </row>
    <row r="263" spans="1:7" ht="60.9" customHeight="1">
      <c r="A263" s="448" t="s">
        <v>556</v>
      </c>
      <c r="B263" s="620" t="s">
        <v>616</v>
      </c>
      <c r="C263" s="620"/>
      <c r="D263" s="419"/>
      <c r="E263" s="445"/>
      <c r="F263" s="446"/>
      <c r="G263" s="446"/>
    </row>
    <row r="264" spans="1:7" ht="12.3">
      <c r="A264" s="419"/>
      <c r="B264" s="419" t="s">
        <v>2</v>
      </c>
      <c r="C264" s="419"/>
      <c r="D264" s="419">
        <v>600</v>
      </c>
      <c r="E264" s="445"/>
      <c r="F264" s="402">
        <v>0</v>
      </c>
      <c r="G264" s="446">
        <f>ROUND(D264*ROUND(F264,2),2)</f>
        <v>0</v>
      </c>
    </row>
    <row r="265" spans="1:7" ht="12.75" customHeight="1">
      <c r="A265" s="450"/>
      <c r="B265" s="419"/>
      <c r="C265" s="419"/>
      <c r="D265" s="419"/>
      <c r="E265" s="445"/>
      <c r="F265" s="446"/>
      <c r="G265" s="446"/>
    </row>
    <row r="266" spans="1:7" ht="12.3">
      <c r="A266" s="450"/>
      <c r="B266" s="419"/>
      <c r="C266" s="419"/>
      <c r="D266" s="419"/>
      <c r="E266" s="445"/>
      <c r="F266" s="446"/>
      <c r="G266" s="446"/>
    </row>
    <row r="267" spans="1:7" ht="12.3">
      <c r="A267" s="450" t="s">
        <v>556</v>
      </c>
      <c r="B267" s="419" t="s">
        <v>578</v>
      </c>
      <c r="C267" s="419"/>
      <c r="D267" s="463"/>
      <c r="E267" s="464"/>
      <c r="F267" s="465"/>
      <c r="G267" s="446"/>
    </row>
    <row r="268" spans="1:7">
      <c r="B268" s="430" t="s">
        <v>2</v>
      </c>
      <c r="C268" s="419"/>
      <c r="D268" s="419">
        <v>600</v>
      </c>
      <c r="E268" s="445"/>
      <c r="F268" s="402">
        <v>0</v>
      </c>
      <c r="G268" s="446">
        <f>ROUND(D268*ROUND(F268,2),2)</f>
        <v>0</v>
      </c>
    </row>
    <row r="269" spans="1:7">
      <c r="B269" s="430"/>
      <c r="C269" s="419"/>
      <c r="D269" s="419"/>
      <c r="E269" s="445"/>
      <c r="F269" s="446"/>
      <c r="G269" s="446"/>
    </row>
    <row r="270" spans="1:7" ht="13.5" customHeight="1" thickBot="1">
      <c r="A270" s="419"/>
      <c r="B270" s="628" t="s">
        <v>9</v>
      </c>
      <c r="C270" s="628"/>
      <c r="D270" s="451"/>
      <c r="E270" s="452"/>
      <c r="F270" s="453"/>
      <c r="G270" s="453">
        <f>SUM(G219:G268)</f>
        <v>0</v>
      </c>
    </row>
    <row r="271" spans="1:7" ht="12.6" thickTop="1">
      <c r="A271" s="450"/>
      <c r="B271" s="429"/>
      <c r="C271" s="429"/>
      <c r="D271" s="419"/>
      <c r="E271" s="445"/>
      <c r="F271" s="446"/>
      <c r="G271" s="446"/>
    </row>
    <row r="272" spans="1:7" ht="12.3">
      <c r="A272" s="450"/>
      <c r="B272" s="429"/>
      <c r="C272" s="429"/>
      <c r="D272" s="419"/>
      <c r="E272" s="445"/>
      <c r="F272" s="446"/>
      <c r="G272" s="446"/>
    </row>
    <row r="273" spans="1:7" ht="12.3">
      <c r="A273" s="419"/>
      <c r="B273" s="419"/>
      <c r="C273" s="419"/>
      <c r="D273" s="419"/>
      <c r="E273" s="445"/>
      <c r="F273" s="446"/>
      <c r="G273" s="446"/>
    </row>
    <row r="274" spans="1:7" ht="12.3">
      <c r="A274" s="434" t="s">
        <v>573</v>
      </c>
      <c r="B274" s="622" t="s">
        <v>617</v>
      </c>
      <c r="C274" s="622"/>
      <c r="D274" s="419"/>
      <c r="E274" s="445"/>
      <c r="F274" s="446"/>
      <c r="G274" s="446"/>
    </row>
    <row r="275" spans="1:7" ht="12.6" thickBot="1">
      <c r="A275" s="434"/>
      <c r="B275" s="447"/>
      <c r="C275" s="447"/>
      <c r="D275" s="419"/>
      <c r="E275" s="445"/>
      <c r="F275" s="446"/>
      <c r="G275" s="446"/>
    </row>
    <row r="276" spans="1:7" ht="12.3">
      <c r="A276" s="479" t="s">
        <v>548</v>
      </c>
      <c r="B276" s="480" t="s">
        <v>549</v>
      </c>
      <c r="C276" s="480"/>
      <c r="D276" s="481" t="s">
        <v>550</v>
      </c>
      <c r="E276" s="480"/>
      <c r="F276" s="481" t="s">
        <v>551</v>
      </c>
      <c r="G276" s="482" t="s">
        <v>563</v>
      </c>
    </row>
    <row r="277" spans="1:7" ht="12.6" thickBot="1">
      <c r="A277" s="483"/>
      <c r="B277" s="484"/>
      <c r="C277" s="484"/>
      <c r="D277" s="484"/>
      <c r="E277" s="484"/>
      <c r="F277" s="485" t="s">
        <v>553</v>
      </c>
      <c r="G277" s="486" t="s">
        <v>553</v>
      </c>
    </row>
    <row r="278" spans="1:7" ht="12.75" customHeight="1">
      <c r="A278" s="419"/>
      <c r="B278" s="419"/>
      <c r="C278" s="419"/>
      <c r="D278" s="419"/>
      <c r="E278" s="445"/>
      <c r="F278" s="446"/>
      <c r="G278" s="446"/>
    </row>
    <row r="279" spans="1:7" ht="12.3">
      <c r="A279" s="434" t="s">
        <v>554</v>
      </c>
      <c r="B279" s="447" t="s">
        <v>618</v>
      </c>
      <c r="C279" s="419"/>
      <c r="D279" s="419"/>
      <c r="E279" s="445"/>
      <c r="F279" s="446"/>
      <c r="G279" s="446"/>
    </row>
    <row r="280" spans="1:7" ht="12.3">
      <c r="A280" s="419"/>
      <c r="B280" s="419"/>
      <c r="C280" s="419"/>
      <c r="D280" s="419"/>
      <c r="E280" s="445"/>
      <c r="F280" s="446"/>
      <c r="G280" s="446"/>
    </row>
    <row r="281" spans="1:7" ht="12.75" customHeight="1">
      <c r="A281" s="450" t="s">
        <v>556</v>
      </c>
      <c r="B281" s="620" t="s">
        <v>619</v>
      </c>
      <c r="C281" s="620"/>
      <c r="D281" s="447"/>
      <c r="E281" s="447"/>
      <c r="F281" s="446"/>
      <c r="G281" s="446"/>
    </row>
    <row r="282" spans="1:7" ht="12.75" customHeight="1">
      <c r="A282" s="434"/>
      <c r="B282" s="620"/>
      <c r="C282" s="620"/>
      <c r="D282" s="447"/>
      <c r="E282" s="447"/>
      <c r="F282" s="446"/>
      <c r="G282" s="446"/>
    </row>
    <row r="283" spans="1:7" ht="12.3">
      <c r="A283" s="434"/>
      <c r="B283" s="419" t="s">
        <v>2</v>
      </c>
      <c r="C283" s="419"/>
      <c r="D283" s="419">
        <v>720</v>
      </c>
      <c r="E283" s="445"/>
      <c r="F283" s="402">
        <v>0</v>
      </c>
      <c r="G283" s="446">
        <f>ROUND(D283*ROUND(F283,2),2)</f>
        <v>0</v>
      </c>
    </row>
    <row r="284" spans="1:7" ht="12.3">
      <c r="A284" s="419"/>
      <c r="B284" s="419"/>
      <c r="C284" s="419"/>
      <c r="D284" s="419"/>
      <c r="E284" s="445"/>
      <c r="F284" s="446"/>
      <c r="G284" s="446"/>
    </row>
    <row r="285" spans="1:7" ht="12.3">
      <c r="A285" s="434" t="s">
        <v>558</v>
      </c>
      <c r="B285" s="447" t="s">
        <v>620</v>
      </c>
      <c r="C285" s="419"/>
      <c r="D285" s="419"/>
      <c r="E285" s="445"/>
      <c r="F285" s="446"/>
      <c r="G285" s="446"/>
    </row>
    <row r="286" spans="1:7" ht="75" customHeight="1">
      <c r="A286" s="419"/>
      <c r="B286" s="623" t="s">
        <v>510</v>
      </c>
      <c r="C286" s="623"/>
      <c r="D286" s="419"/>
      <c r="E286" s="445"/>
      <c r="F286" s="446"/>
      <c r="G286" s="446"/>
    </row>
    <row r="287" spans="1:7" ht="12.3">
      <c r="A287" s="419"/>
      <c r="B287" s="488" t="s">
        <v>91</v>
      </c>
      <c r="C287" s="488"/>
      <c r="D287" s="488">
        <v>19</v>
      </c>
      <c r="E287" s="489"/>
      <c r="F287" s="402">
        <v>0</v>
      </c>
      <c r="G287" s="446">
        <f>ROUND(D287*ROUND(F287,2),2)</f>
        <v>0</v>
      </c>
    </row>
    <row r="288" spans="1:7" ht="12.3">
      <c r="A288" s="419"/>
      <c r="B288" s="490"/>
      <c r="C288" s="490"/>
      <c r="D288" s="419"/>
      <c r="E288" s="445"/>
      <c r="F288" s="446"/>
      <c r="G288" s="446"/>
    </row>
    <row r="289" spans="1:7" ht="160.80000000000001" customHeight="1">
      <c r="A289" s="491" t="s">
        <v>556</v>
      </c>
      <c r="B289" s="624" t="s">
        <v>513</v>
      </c>
      <c r="C289" s="625"/>
      <c r="D289" s="492"/>
      <c r="E289" s="493"/>
      <c r="F289" s="493"/>
      <c r="G289" s="493"/>
    </row>
    <row r="290" spans="1:7" ht="12.3">
      <c r="A290" s="494"/>
      <c r="B290" s="488" t="s">
        <v>91</v>
      </c>
      <c r="C290" s="488"/>
      <c r="D290" s="488">
        <v>17</v>
      </c>
      <c r="E290" s="489"/>
      <c r="F290" s="402">
        <v>0</v>
      </c>
      <c r="G290" s="446">
        <f>ROUND(D290*ROUND(F290,2),2)</f>
        <v>0</v>
      </c>
    </row>
    <row r="291" spans="1:7" ht="12.3">
      <c r="A291" s="494"/>
      <c r="B291" s="488"/>
      <c r="C291" s="488"/>
      <c r="D291" s="488"/>
      <c r="E291" s="489"/>
      <c r="F291" s="495"/>
      <c r="G291" s="495"/>
    </row>
    <row r="292" spans="1:7" ht="161.4" customHeight="1">
      <c r="A292" s="491" t="s">
        <v>556</v>
      </c>
      <c r="B292" s="625" t="s">
        <v>621</v>
      </c>
      <c r="C292" s="625"/>
      <c r="D292" s="492"/>
      <c r="E292" s="493"/>
      <c r="F292" s="493"/>
      <c r="G292" s="493"/>
    </row>
    <row r="293" spans="1:7" ht="12.3">
      <c r="A293" s="494"/>
      <c r="B293" s="488" t="s">
        <v>91</v>
      </c>
      <c r="C293" s="488"/>
      <c r="D293" s="488">
        <v>2</v>
      </c>
      <c r="E293" s="489"/>
      <c r="F293" s="402">
        <v>0</v>
      </c>
      <c r="G293" s="446">
        <f>ROUND(D293*ROUND(F293,2),2)</f>
        <v>0</v>
      </c>
    </row>
    <row r="294" spans="1:7" ht="12.3">
      <c r="A294" s="419"/>
      <c r="B294" s="419"/>
      <c r="C294" s="419"/>
      <c r="D294" s="419"/>
      <c r="E294" s="445"/>
      <c r="F294" s="446"/>
      <c r="G294" s="446"/>
    </row>
    <row r="295" spans="1:7" ht="24.75" customHeight="1">
      <c r="A295" s="448" t="s">
        <v>556</v>
      </c>
      <c r="B295" s="620" t="s">
        <v>622</v>
      </c>
      <c r="C295" s="620"/>
      <c r="D295" s="434"/>
      <c r="E295" s="444"/>
      <c r="F295" s="444"/>
      <c r="G295" s="444"/>
    </row>
    <row r="296" spans="1:7" ht="12.3">
      <c r="A296" s="450"/>
      <c r="B296" s="419" t="s">
        <v>91</v>
      </c>
      <c r="C296" s="419"/>
      <c r="D296" s="488">
        <v>19</v>
      </c>
      <c r="E296" s="489"/>
      <c r="F296" s="402">
        <v>0</v>
      </c>
      <c r="G296" s="446">
        <f>ROUND(D296*ROUND(F296,2),2)</f>
        <v>0</v>
      </c>
    </row>
    <row r="297" spans="1:7" ht="12.3">
      <c r="A297" s="450"/>
      <c r="B297" s="419"/>
      <c r="C297" s="419"/>
      <c r="D297" s="419"/>
      <c r="E297" s="445"/>
      <c r="F297" s="446"/>
      <c r="G297" s="446"/>
    </row>
    <row r="298" spans="1:7" ht="12.3">
      <c r="A298" s="450"/>
      <c r="B298" s="419"/>
      <c r="C298" s="419"/>
      <c r="D298" s="419"/>
      <c r="E298" s="445"/>
      <c r="F298" s="446"/>
      <c r="G298" s="446"/>
    </row>
    <row r="299" spans="1:7" ht="12.3">
      <c r="A299" s="450" t="s">
        <v>556</v>
      </c>
      <c r="B299" s="620" t="s">
        <v>623</v>
      </c>
      <c r="C299" s="620"/>
      <c r="D299" s="434"/>
      <c r="E299" s="444"/>
      <c r="F299" s="444"/>
      <c r="G299" s="444"/>
    </row>
    <row r="300" spans="1:7" ht="12.3">
      <c r="A300" s="450"/>
      <c r="B300" s="620"/>
      <c r="C300" s="620"/>
      <c r="D300" s="434"/>
      <c r="E300" s="444"/>
      <c r="F300" s="444"/>
      <c r="G300" s="444"/>
    </row>
    <row r="301" spans="1:7" ht="12.3">
      <c r="A301" s="450"/>
      <c r="B301" s="419" t="s">
        <v>91</v>
      </c>
      <c r="C301" s="419"/>
      <c r="D301" s="419">
        <v>19</v>
      </c>
      <c r="E301" s="445"/>
      <c r="F301" s="402">
        <v>0</v>
      </c>
      <c r="G301" s="446">
        <f>ROUND(D301*ROUND(F301,2),2)</f>
        <v>0</v>
      </c>
    </row>
    <row r="302" spans="1:7" ht="12.3">
      <c r="A302" s="450"/>
      <c r="B302" s="419"/>
      <c r="C302" s="419"/>
      <c r="D302" s="419"/>
      <c r="E302" s="445"/>
      <c r="F302" s="446"/>
      <c r="G302" s="446"/>
    </row>
    <row r="303" spans="1:7" s="498" customFormat="1" ht="24.9" customHeight="1">
      <c r="A303" s="448" t="s">
        <v>556</v>
      </c>
      <c r="B303" s="626" t="s">
        <v>624</v>
      </c>
      <c r="C303" s="626"/>
      <c r="D303" s="496"/>
      <c r="E303" s="497"/>
      <c r="F303" s="497"/>
      <c r="G303" s="497"/>
    </row>
    <row r="304" spans="1:7" ht="12.3">
      <c r="A304" s="450"/>
      <c r="B304" s="419" t="s">
        <v>466</v>
      </c>
      <c r="C304" s="419"/>
      <c r="D304" s="419">
        <v>1</v>
      </c>
      <c r="E304" s="445"/>
      <c r="F304" s="402">
        <v>0</v>
      </c>
      <c r="G304" s="446">
        <f>ROUND(D304*ROUND(F304,2),2)</f>
        <v>0</v>
      </c>
    </row>
    <row r="305" spans="1:7" ht="12.3">
      <c r="A305" s="450"/>
      <c r="B305" s="419"/>
      <c r="C305" s="419"/>
      <c r="D305" s="419"/>
      <c r="E305" s="445"/>
      <c r="F305" s="446"/>
      <c r="G305" s="446"/>
    </row>
    <row r="306" spans="1:7" ht="36.299999999999997" customHeight="1">
      <c r="A306" s="448" t="s">
        <v>556</v>
      </c>
      <c r="B306" s="620" t="s">
        <v>625</v>
      </c>
      <c r="C306" s="620"/>
      <c r="D306" s="434"/>
      <c r="E306" s="444"/>
      <c r="F306" s="444"/>
      <c r="G306" s="444"/>
    </row>
    <row r="307" spans="1:7" ht="12.3">
      <c r="A307" s="450"/>
      <c r="B307" s="419" t="s">
        <v>466</v>
      </c>
      <c r="C307" s="419"/>
      <c r="D307" s="419">
        <v>1</v>
      </c>
      <c r="E307" s="445"/>
      <c r="F307" s="402">
        <v>0</v>
      </c>
      <c r="G307" s="446">
        <f>ROUND(D307*ROUND(F307,2),2)</f>
        <v>0</v>
      </c>
    </row>
    <row r="308" spans="1:7" ht="12.3">
      <c r="A308" s="450"/>
      <c r="B308" s="419"/>
      <c r="C308" s="419"/>
      <c r="D308" s="419"/>
      <c r="E308" s="445"/>
      <c r="F308" s="446"/>
      <c r="G308" s="446"/>
    </row>
    <row r="309" spans="1:7" ht="37.9" customHeight="1">
      <c r="A309" s="448" t="s">
        <v>556</v>
      </c>
      <c r="B309" s="627" t="s">
        <v>626</v>
      </c>
      <c r="C309" s="627"/>
      <c r="D309" s="419"/>
      <c r="E309" s="445"/>
      <c r="F309" s="446"/>
      <c r="G309" s="446"/>
    </row>
    <row r="310" spans="1:7" ht="12.3">
      <c r="A310" s="450"/>
      <c r="B310" s="419" t="s">
        <v>91</v>
      </c>
      <c r="C310" s="419"/>
      <c r="D310" s="419">
        <v>1</v>
      </c>
      <c r="E310" s="445"/>
      <c r="F310" s="402">
        <v>0</v>
      </c>
      <c r="G310" s="446">
        <f>ROUND(D310*ROUND(F310,2),2)</f>
        <v>0</v>
      </c>
    </row>
    <row r="311" spans="1:7" ht="12.3">
      <c r="A311" s="450"/>
      <c r="B311" s="419"/>
      <c r="C311" s="419"/>
      <c r="D311" s="419"/>
      <c r="E311" s="445"/>
      <c r="F311" s="446"/>
      <c r="G311" s="446"/>
    </row>
    <row r="312" spans="1:7" ht="12.3">
      <c r="A312" s="450"/>
      <c r="B312" s="419"/>
      <c r="C312" s="419"/>
      <c r="D312" s="419"/>
      <c r="E312" s="445"/>
      <c r="F312" s="446"/>
      <c r="G312" s="446"/>
    </row>
    <row r="313" spans="1:7" ht="12.3">
      <c r="A313" s="448" t="s">
        <v>556</v>
      </c>
      <c r="B313" s="419" t="s">
        <v>627</v>
      </c>
      <c r="C313" s="419"/>
      <c r="D313" s="419"/>
      <c r="E313" s="445"/>
      <c r="F313" s="446"/>
      <c r="G313" s="446"/>
    </row>
    <row r="314" spans="1:7" ht="12.3">
      <c r="A314" s="450"/>
      <c r="B314" s="620" t="s">
        <v>628</v>
      </c>
      <c r="C314" s="620"/>
      <c r="D314" s="429"/>
      <c r="E314" s="429"/>
      <c r="F314" s="446"/>
      <c r="G314" s="446"/>
    </row>
    <row r="315" spans="1:7" ht="12.3">
      <c r="A315" s="450"/>
      <c r="B315" s="429"/>
      <c r="C315" s="429"/>
      <c r="D315" s="429"/>
      <c r="E315" s="429"/>
      <c r="F315" s="446"/>
      <c r="G315" s="446"/>
    </row>
    <row r="316" spans="1:7">
      <c r="A316" s="450"/>
      <c r="B316" s="499" t="s">
        <v>629</v>
      </c>
      <c r="C316" s="419"/>
      <c r="E316" s="419"/>
      <c r="F316" s="500"/>
      <c r="G316" s="444"/>
    </row>
    <row r="317" spans="1:7" ht="16.5" customHeight="1">
      <c r="A317" s="450"/>
      <c r="B317" s="419" t="s">
        <v>630</v>
      </c>
      <c r="C317" s="430"/>
      <c r="E317" s="419"/>
      <c r="F317" s="434" t="s">
        <v>631</v>
      </c>
      <c r="G317" s="444"/>
    </row>
    <row r="318" spans="1:7" ht="16.5" customHeight="1">
      <c r="A318" s="450"/>
      <c r="B318" s="419" t="s">
        <v>632</v>
      </c>
      <c r="C318" s="430"/>
      <c r="E318" s="419"/>
      <c r="F318" s="434" t="s">
        <v>633</v>
      </c>
      <c r="G318" s="444"/>
    </row>
    <row r="319" spans="1:7" ht="16.5" customHeight="1">
      <c r="A319" s="450"/>
      <c r="B319" s="419" t="s">
        <v>634</v>
      </c>
      <c r="C319" s="430"/>
      <c r="E319" s="419"/>
      <c r="F319" s="434" t="s">
        <v>631</v>
      </c>
      <c r="G319" s="444"/>
    </row>
    <row r="320" spans="1:7" ht="16.5" customHeight="1">
      <c r="A320" s="450"/>
      <c r="B320" s="620" t="s">
        <v>635</v>
      </c>
      <c r="C320" s="620"/>
      <c r="E320" s="419"/>
      <c r="F320" s="434" t="s">
        <v>636</v>
      </c>
      <c r="G320" s="444"/>
    </row>
    <row r="321" spans="1:7" ht="16.5" customHeight="1">
      <c r="A321" s="450"/>
      <c r="B321" s="620" t="s">
        <v>637</v>
      </c>
      <c r="C321" s="620"/>
      <c r="E321" s="419"/>
      <c r="F321" s="434" t="s">
        <v>631</v>
      </c>
      <c r="G321" s="444"/>
    </row>
    <row r="322" spans="1:7" ht="16.5" customHeight="1">
      <c r="A322" s="450"/>
      <c r="B322" s="419" t="s">
        <v>638</v>
      </c>
      <c r="C322" s="419"/>
      <c r="E322" s="419"/>
      <c r="F322" s="434" t="s">
        <v>639</v>
      </c>
      <c r="G322" s="444"/>
    </row>
    <row r="323" spans="1:7" ht="50.1" customHeight="1">
      <c r="A323" s="448"/>
      <c r="B323" s="620" t="s">
        <v>640</v>
      </c>
      <c r="C323" s="620"/>
      <c r="E323" s="419"/>
      <c r="F323" s="434" t="s">
        <v>631</v>
      </c>
      <c r="G323" s="444"/>
    </row>
    <row r="324" spans="1:7" ht="16.5" customHeight="1">
      <c r="A324" s="448"/>
      <c r="B324" s="620" t="s">
        <v>641</v>
      </c>
      <c r="C324" s="620"/>
      <c r="E324" s="419"/>
      <c r="F324" s="434" t="s">
        <v>631</v>
      </c>
      <c r="G324" s="444"/>
    </row>
    <row r="325" spans="1:7" ht="28.5" customHeight="1">
      <c r="A325" s="448"/>
      <c r="B325" s="620" t="s">
        <v>642</v>
      </c>
      <c r="C325" s="620"/>
      <c r="E325" s="419"/>
      <c r="F325" s="434" t="s">
        <v>631</v>
      </c>
      <c r="G325" s="444"/>
    </row>
    <row r="326" spans="1:7" ht="16.5" customHeight="1">
      <c r="A326" s="450"/>
      <c r="B326" s="419" t="s">
        <v>643</v>
      </c>
      <c r="C326" s="419"/>
      <c r="E326" s="419"/>
      <c r="F326" s="434" t="s">
        <v>639</v>
      </c>
      <c r="G326" s="444"/>
    </row>
    <row r="327" spans="1:7" ht="16.5" customHeight="1">
      <c r="A327" s="450"/>
      <c r="B327" s="419" t="s">
        <v>644</v>
      </c>
      <c r="C327" s="447"/>
      <c r="E327" s="419"/>
      <c r="F327" s="434" t="s">
        <v>645</v>
      </c>
      <c r="G327" s="444"/>
    </row>
    <row r="328" spans="1:7" ht="16.5" customHeight="1">
      <c r="A328" s="450"/>
      <c r="B328" s="419" t="s">
        <v>646</v>
      </c>
      <c r="C328" s="419"/>
      <c r="E328" s="419"/>
      <c r="F328" s="500">
        <v>0.1</v>
      </c>
      <c r="G328" s="444"/>
    </row>
    <row r="329" spans="1:7">
      <c r="A329" s="450"/>
      <c r="B329" s="468"/>
      <c r="C329" s="468"/>
      <c r="D329" s="469"/>
      <c r="E329" s="470"/>
      <c r="F329" s="471"/>
      <c r="G329" s="471"/>
    </row>
    <row r="330" spans="1:7" ht="12.3">
      <c r="A330" s="450"/>
      <c r="B330" s="419" t="s">
        <v>91</v>
      </c>
      <c r="C330" s="419"/>
      <c r="D330" s="419">
        <v>1</v>
      </c>
      <c r="E330" s="445"/>
      <c r="F330" s="402">
        <v>0</v>
      </c>
      <c r="G330" s="446">
        <f>ROUND(D330*ROUND(F330,2),2)</f>
        <v>0</v>
      </c>
    </row>
    <row r="331" spans="1:7" ht="12.3">
      <c r="A331" s="450"/>
      <c r="B331" s="419"/>
      <c r="C331" s="419"/>
      <c r="D331" s="419"/>
      <c r="E331" s="445"/>
      <c r="F331" s="446"/>
      <c r="G331" s="446"/>
    </row>
    <row r="332" spans="1:7" s="407" customFormat="1" ht="27.9" customHeight="1">
      <c r="A332" s="404" t="s">
        <v>556</v>
      </c>
      <c r="B332" s="619" t="s">
        <v>647</v>
      </c>
      <c r="C332" s="619"/>
      <c r="D332" s="405"/>
      <c r="E332" s="406"/>
      <c r="F332" s="406"/>
    </row>
    <row r="333" spans="1:7" s="407" customFormat="1" ht="15.3">
      <c r="A333" s="404"/>
      <c r="B333" s="408" t="s">
        <v>91</v>
      </c>
      <c r="C333" s="409"/>
      <c r="D333" s="410">
        <v>19</v>
      </c>
      <c r="E333" s="411"/>
      <c r="F333" s="402">
        <v>0</v>
      </c>
      <c r="G333" s="412">
        <f>ROUND(D333*ROUND(F333,2),2)</f>
        <v>0</v>
      </c>
    </row>
    <row r="334" spans="1:7" s="407" customFormat="1" ht="15.3">
      <c r="A334" s="404"/>
      <c r="B334" s="413"/>
      <c r="C334" s="414"/>
      <c r="D334" s="405"/>
      <c r="E334" s="406"/>
      <c r="F334" s="406"/>
    </row>
    <row r="335" spans="1:7" s="407" customFormat="1" ht="38.1" customHeight="1">
      <c r="A335" s="404" t="s">
        <v>556</v>
      </c>
      <c r="B335" s="619" t="s">
        <v>648</v>
      </c>
      <c r="C335" s="619"/>
      <c r="D335" s="405"/>
      <c r="E335" s="406"/>
      <c r="F335" s="406"/>
    </row>
    <row r="336" spans="1:7" ht="12.3">
      <c r="A336" s="450"/>
      <c r="B336" s="419" t="s">
        <v>91</v>
      </c>
      <c r="C336" s="419"/>
      <c r="D336" s="419">
        <v>1</v>
      </c>
      <c r="E336" s="445"/>
      <c r="F336" s="402">
        <v>0</v>
      </c>
      <c r="G336" s="446">
        <f>ROUND(D336*ROUND(F336,2),2)</f>
        <v>0</v>
      </c>
    </row>
    <row r="337" spans="1:7" ht="12.3">
      <c r="A337" s="450"/>
      <c r="B337" s="419"/>
      <c r="C337" s="419"/>
      <c r="D337" s="419"/>
      <c r="E337" s="445"/>
      <c r="F337" s="446"/>
      <c r="G337" s="446"/>
    </row>
    <row r="338" spans="1:7" ht="12.3">
      <c r="A338" s="434" t="s">
        <v>582</v>
      </c>
      <c r="B338" s="447" t="s">
        <v>583</v>
      </c>
      <c r="C338" s="419"/>
      <c r="D338" s="419"/>
      <c r="E338" s="445"/>
      <c r="F338" s="446"/>
      <c r="G338" s="446"/>
    </row>
    <row r="339" spans="1:7" ht="12.3">
      <c r="A339" s="450"/>
      <c r="B339" s="419"/>
      <c r="C339" s="419"/>
      <c r="D339" s="419"/>
      <c r="E339" s="445"/>
      <c r="F339" s="446"/>
      <c r="G339" s="446"/>
    </row>
    <row r="340" spans="1:7" ht="25.8" customHeight="1">
      <c r="A340" s="448" t="s">
        <v>556</v>
      </c>
      <c r="B340" s="620" t="s">
        <v>584</v>
      </c>
      <c r="C340" s="620"/>
      <c r="D340" s="419"/>
      <c r="E340" s="419"/>
      <c r="F340" s="446"/>
      <c r="G340" s="446"/>
    </row>
    <row r="341" spans="1:7" ht="12.3">
      <c r="A341" s="419"/>
      <c r="B341" s="419" t="s">
        <v>466</v>
      </c>
      <c r="C341" s="419"/>
      <c r="D341" s="419">
        <v>1</v>
      </c>
      <c r="E341" s="445"/>
      <c r="F341" s="402">
        <v>0</v>
      </c>
      <c r="G341" s="446">
        <f>ROUND(D341*ROUND(F341,2),2)</f>
        <v>0</v>
      </c>
    </row>
    <row r="342" spans="1:7" ht="12.3">
      <c r="A342" s="419"/>
      <c r="B342" s="419"/>
      <c r="C342" s="419"/>
      <c r="D342" s="419"/>
      <c r="E342" s="445"/>
      <c r="F342" s="446"/>
      <c r="G342" s="446"/>
    </row>
    <row r="343" spans="1:7" ht="12.3">
      <c r="A343" s="448" t="s">
        <v>556</v>
      </c>
      <c r="B343" s="620" t="s">
        <v>649</v>
      </c>
      <c r="C343" s="620"/>
      <c r="D343" s="419"/>
      <c r="E343" s="419"/>
      <c r="F343" s="446"/>
      <c r="G343" s="446"/>
    </row>
    <row r="344" spans="1:7" ht="12.3">
      <c r="A344" s="419"/>
      <c r="B344" s="419" t="s">
        <v>466</v>
      </c>
      <c r="C344" s="419"/>
      <c r="D344" s="419">
        <v>1</v>
      </c>
      <c r="E344" s="445"/>
      <c r="F344" s="402">
        <v>0</v>
      </c>
      <c r="G344" s="446">
        <f>ROUND(D344*ROUND(F344,2),2)</f>
        <v>0</v>
      </c>
    </row>
    <row r="345" spans="1:7" ht="12.3">
      <c r="A345" s="419"/>
      <c r="B345" s="419"/>
      <c r="C345" s="419"/>
      <c r="D345" s="419"/>
      <c r="E345" s="445"/>
      <c r="F345" s="446"/>
      <c r="G345" s="446"/>
    </row>
    <row r="346" spans="1:7">
      <c r="A346" s="415"/>
      <c r="B346" s="419"/>
      <c r="C346" s="419"/>
      <c r="D346" s="419"/>
      <c r="E346" s="419"/>
      <c r="F346" s="446"/>
      <c r="G346" s="446"/>
    </row>
    <row r="347" spans="1:7" ht="15.75" customHeight="1" thickBot="1">
      <c r="A347" s="415"/>
      <c r="B347" s="621" t="s">
        <v>650</v>
      </c>
      <c r="C347" s="621"/>
      <c r="D347" s="621"/>
      <c r="E347" s="621"/>
      <c r="F347" s="453"/>
      <c r="G347" s="453">
        <f>SUM(G279:G345)</f>
        <v>0</v>
      </c>
    </row>
    <row r="348" spans="1:7" ht="15.75" customHeight="1" thickTop="1">
      <c r="A348" s="415"/>
      <c r="B348" s="473"/>
      <c r="C348" s="473"/>
      <c r="D348" s="473"/>
      <c r="E348" s="473"/>
      <c r="F348" s="462"/>
      <c r="G348" s="462"/>
    </row>
    <row r="349" spans="1:7" ht="15.75" customHeight="1">
      <c r="A349" s="415"/>
      <c r="B349" s="473"/>
      <c r="C349" s="473"/>
      <c r="D349" s="473"/>
      <c r="E349" s="473"/>
      <c r="F349" s="462"/>
      <c r="G349" s="462"/>
    </row>
    <row r="350" spans="1:7">
      <c r="A350" s="415"/>
      <c r="B350" s="419"/>
      <c r="C350" s="419"/>
      <c r="D350" s="419"/>
      <c r="E350" s="445"/>
      <c r="F350" s="446"/>
      <c r="G350" s="446"/>
    </row>
    <row r="351" spans="1:7" ht="12.3">
      <c r="A351" s="501" t="s">
        <v>651</v>
      </c>
      <c r="B351" s="176" t="s">
        <v>527</v>
      </c>
      <c r="C351" s="176"/>
      <c r="D351" s="502"/>
      <c r="E351" s="503"/>
      <c r="F351" s="504"/>
      <c r="G351" s="176"/>
    </row>
    <row r="352" spans="1:7" ht="12.3">
      <c r="A352" s="505"/>
      <c r="B352" s="506"/>
      <c r="C352" s="507"/>
      <c r="D352" s="508"/>
      <c r="E352" s="509"/>
      <c r="F352" s="510"/>
      <c r="G352" s="511"/>
    </row>
    <row r="353" spans="1:7" ht="12.3">
      <c r="A353" s="505" t="s">
        <v>652</v>
      </c>
      <c r="B353" s="616" t="s">
        <v>653</v>
      </c>
      <c r="C353" s="616"/>
      <c r="D353" s="512"/>
      <c r="E353" s="509"/>
      <c r="F353" s="511"/>
      <c r="G353" s="511"/>
    </row>
    <row r="354" spans="1:7" ht="12.3">
      <c r="A354" s="505"/>
      <c r="B354" s="506" t="s">
        <v>429</v>
      </c>
      <c r="C354" s="513"/>
      <c r="D354" s="514">
        <v>10</v>
      </c>
      <c r="E354" s="509"/>
      <c r="F354" s="446">
        <v>45</v>
      </c>
      <c r="G354" s="446">
        <f>ROUND(D354*ROUND(F354,2),2)</f>
        <v>450</v>
      </c>
    </row>
    <row r="355" spans="1:7" ht="12.3">
      <c r="A355" s="505"/>
      <c r="B355" s="506"/>
      <c r="C355" s="513"/>
      <c r="D355" s="514"/>
      <c r="E355" s="509"/>
      <c r="F355" s="511"/>
      <c r="G355" s="515"/>
    </row>
    <row r="356" spans="1:7" ht="12.3">
      <c r="A356" s="505" t="s">
        <v>652</v>
      </c>
      <c r="B356" s="506" t="s">
        <v>87</v>
      </c>
      <c r="C356" s="507"/>
      <c r="D356" s="516"/>
      <c r="E356" s="509"/>
      <c r="F356" s="510"/>
      <c r="G356" s="511"/>
    </row>
    <row r="357" spans="1:7" ht="12.3">
      <c r="A357" s="505"/>
      <c r="B357" s="506" t="s">
        <v>429</v>
      </c>
      <c r="C357" s="507"/>
      <c r="D357" s="516">
        <v>15</v>
      </c>
      <c r="E357" s="509"/>
      <c r="F357" s="446">
        <v>45</v>
      </c>
      <c r="G357" s="446">
        <f>ROUND(D357*ROUND(F357,2),2)</f>
        <v>675</v>
      </c>
    </row>
    <row r="358" spans="1:7" ht="12.3">
      <c r="A358" s="517"/>
      <c r="B358" s="518"/>
      <c r="C358" s="519"/>
      <c r="D358" s="520"/>
      <c r="E358" s="509"/>
      <c r="F358" s="521"/>
      <c r="G358" s="521"/>
    </row>
    <row r="359" spans="1:7" ht="12.6" thickBot="1">
      <c r="A359" s="522"/>
      <c r="B359" s="523" t="s">
        <v>528</v>
      </c>
      <c r="C359" s="524"/>
      <c r="D359" s="525"/>
      <c r="E359" s="526"/>
      <c r="F359" s="527"/>
      <c r="G359" s="453">
        <f>SUM(G354:G358)</f>
        <v>1125</v>
      </c>
    </row>
    <row r="360" spans="1:7" ht="12.6" thickTop="1">
      <c r="A360" s="522"/>
      <c r="B360" s="528"/>
      <c r="C360" s="529"/>
      <c r="D360" s="530"/>
      <c r="E360" s="531"/>
      <c r="F360" s="532"/>
      <c r="G360" s="532"/>
    </row>
    <row r="361" spans="1:7" ht="12.3">
      <c r="A361" s="522"/>
      <c r="B361" s="528"/>
      <c r="C361" s="529"/>
      <c r="D361" s="530"/>
      <c r="E361" s="531"/>
      <c r="F361" s="532"/>
      <c r="G361" s="532"/>
    </row>
    <row r="362" spans="1:7" ht="12.3">
      <c r="A362" s="517"/>
      <c r="B362" s="518"/>
      <c r="C362" s="519"/>
      <c r="D362" s="520"/>
      <c r="E362" s="509"/>
      <c r="F362" s="521"/>
      <c r="G362" s="521"/>
    </row>
    <row r="363" spans="1:7" ht="12.3">
      <c r="A363" s="501" t="s">
        <v>654</v>
      </c>
      <c r="B363" s="176" t="s">
        <v>529</v>
      </c>
      <c r="C363" s="176"/>
      <c r="D363" s="502"/>
      <c r="E363" s="503"/>
      <c r="F363" s="533"/>
      <c r="G363" s="533"/>
    </row>
    <row r="364" spans="1:7" ht="12.3">
      <c r="A364" s="517"/>
      <c r="B364" s="534"/>
      <c r="C364" s="535"/>
      <c r="D364" s="536"/>
      <c r="E364" s="509"/>
      <c r="F364" s="521"/>
      <c r="G364" s="521"/>
    </row>
    <row r="365" spans="1:7" ht="28.5" customHeight="1">
      <c r="A365" s="505" t="s">
        <v>652</v>
      </c>
      <c r="B365" s="616" t="s">
        <v>655</v>
      </c>
      <c r="C365" s="616"/>
      <c r="D365" s="537"/>
      <c r="E365" s="509"/>
      <c r="F365" s="538"/>
      <c r="G365" s="521"/>
    </row>
    <row r="366" spans="1:7" ht="12.3">
      <c r="A366" s="505"/>
      <c r="B366" s="506" t="s">
        <v>466</v>
      </c>
      <c r="C366" s="535"/>
      <c r="D366" s="539">
        <v>1</v>
      </c>
      <c r="E366" s="509"/>
      <c r="F366" s="402">
        <v>0</v>
      </c>
      <c r="G366" s="446">
        <f>ROUND(D366*ROUND(F366,2),2)</f>
        <v>0</v>
      </c>
    </row>
    <row r="367" spans="1:7" ht="12.3">
      <c r="A367" s="517"/>
      <c r="B367" s="534"/>
      <c r="C367" s="535"/>
      <c r="D367" s="540"/>
      <c r="E367" s="509"/>
      <c r="F367" s="521"/>
      <c r="G367" s="521"/>
    </row>
    <row r="368" spans="1:7" ht="12.3">
      <c r="A368" s="505" t="s">
        <v>652</v>
      </c>
      <c r="B368" s="506" t="s">
        <v>531</v>
      </c>
      <c r="C368" s="519"/>
      <c r="D368" s="541"/>
      <c r="E368" s="503"/>
      <c r="F368" s="542"/>
      <c r="G368" s="533"/>
    </row>
    <row r="369" spans="1:7" ht="12.3">
      <c r="A369" s="505"/>
      <c r="B369" s="506" t="s">
        <v>466</v>
      </c>
      <c r="C369" s="519"/>
      <c r="D369" s="541">
        <v>1</v>
      </c>
      <c r="E369" s="503"/>
      <c r="F369" s="402">
        <v>0</v>
      </c>
      <c r="G369" s="446">
        <f>ROUND(D369*ROUND(F369,2),2)</f>
        <v>0</v>
      </c>
    </row>
    <row r="370" spans="1:7" ht="12.3">
      <c r="A370" s="517"/>
      <c r="B370" s="518"/>
      <c r="C370" s="519"/>
      <c r="D370" s="520"/>
      <c r="E370" s="509"/>
      <c r="F370" s="521"/>
      <c r="G370" s="521"/>
    </row>
    <row r="371" spans="1:7" ht="12.6" thickBot="1">
      <c r="A371" s="522"/>
      <c r="B371" s="523" t="s">
        <v>532</v>
      </c>
      <c r="C371" s="524"/>
      <c r="D371" s="525"/>
      <c r="E371" s="526"/>
      <c r="F371" s="543"/>
      <c r="G371" s="544">
        <f>SUM(G366:G369)</f>
        <v>0</v>
      </c>
    </row>
    <row r="372" spans="1:7" ht="15.3" thickTop="1">
      <c r="A372" s="415"/>
      <c r="B372" s="419"/>
      <c r="C372" s="419"/>
      <c r="D372" s="419"/>
      <c r="E372" s="445"/>
      <c r="F372" s="446"/>
      <c r="G372" s="446"/>
    </row>
    <row r="373" spans="1:7">
      <c r="A373" s="415"/>
      <c r="B373" s="419"/>
      <c r="C373" s="419"/>
      <c r="D373" s="419"/>
      <c r="E373" s="445"/>
      <c r="F373" s="446"/>
      <c r="G373" s="446"/>
    </row>
    <row r="374" spans="1:7">
      <c r="A374" s="415"/>
      <c r="B374" s="419"/>
      <c r="C374" s="419"/>
      <c r="D374" s="419"/>
      <c r="E374" s="445"/>
      <c r="F374" s="446"/>
      <c r="G374" s="446"/>
    </row>
    <row r="375" spans="1:7">
      <c r="A375" s="415"/>
      <c r="B375" s="419"/>
      <c r="C375" s="419"/>
      <c r="D375" s="419"/>
      <c r="E375" s="445"/>
      <c r="F375" s="446"/>
      <c r="G375" s="446"/>
    </row>
    <row r="376" spans="1:7" ht="19.8">
      <c r="A376" s="617" t="s">
        <v>656</v>
      </c>
      <c r="B376" s="617"/>
      <c r="C376" s="617"/>
      <c r="D376" s="617"/>
      <c r="E376" s="617"/>
      <c r="F376" s="617"/>
      <c r="G376" s="617"/>
    </row>
    <row r="377" spans="1:7">
      <c r="A377" s="474"/>
      <c r="B377" s="474"/>
      <c r="C377" s="474"/>
      <c r="D377" s="474"/>
      <c r="E377" s="474"/>
      <c r="F377" s="474"/>
      <c r="G377" s="545"/>
    </row>
    <row r="378" spans="1:7">
      <c r="A378" s="474"/>
      <c r="B378" s="474"/>
      <c r="C378" s="474"/>
      <c r="D378" s="474"/>
      <c r="E378" s="474"/>
      <c r="F378" s="474"/>
      <c r="G378" s="545"/>
    </row>
    <row r="379" spans="1:7">
      <c r="E379" s="418"/>
      <c r="F379" s="418"/>
      <c r="G379" s="418"/>
    </row>
    <row r="380" spans="1:7">
      <c r="A380" s="474" t="s">
        <v>546</v>
      </c>
      <c r="B380" s="615" t="s">
        <v>547</v>
      </c>
      <c r="C380" s="615"/>
      <c r="E380" s="418"/>
      <c r="F380" s="418"/>
      <c r="G380" s="475">
        <f>SUM(G209)</f>
        <v>0</v>
      </c>
    </row>
    <row r="381" spans="1:7">
      <c r="E381" s="418"/>
      <c r="F381" s="418"/>
      <c r="G381" s="418"/>
    </row>
    <row r="382" spans="1:7">
      <c r="A382" s="474" t="s">
        <v>562</v>
      </c>
      <c r="B382" s="615" t="s">
        <v>460</v>
      </c>
      <c r="C382" s="615"/>
      <c r="E382" s="418"/>
      <c r="F382" s="418"/>
      <c r="G382" s="475">
        <f>SUM(G270)</f>
        <v>0</v>
      </c>
    </row>
    <row r="383" spans="1:7">
      <c r="A383" s="474"/>
      <c r="B383" s="476"/>
      <c r="C383" s="476"/>
      <c r="E383" s="418"/>
      <c r="F383" s="418"/>
    </row>
    <row r="384" spans="1:7">
      <c r="A384" s="474" t="s">
        <v>573</v>
      </c>
      <c r="B384" s="618" t="s">
        <v>617</v>
      </c>
      <c r="C384" s="618"/>
      <c r="D384" s="618"/>
      <c r="E384" s="418"/>
      <c r="F384" s="418"/>
      <c r="G384" s="475">
        <f>SUM(G347)</f>
        <v>0</v>
      </c>
    </row>
    <row r="385" spans="1:7">
      <c r="A385" s="474"/>
      <c r="B385" s="546"/>
      <c r="C385" s="546"/>
      <c r="D385" s="546"/>
      <c r="E385" s="418"/>
      <c r="F385" s="418"/>
    </row>
    <row r="386" spans="1:7">
      <c r="A386" s="474" t="s">
        <v>651</v>
      </c>
      <c r="B386" s="546" t="s">
        <v>527</v>
      </c>
      <c r="C386" s="546"/>
      <c r="D386" s="546"/>
      <c r="E386" s="418"/>
      <c r="F386" s="418"/>
      <c r="G386" s="475">
        <f>G359</f>
        <v>1125</v>
      </c>
    </row>
    <row r="387" spans="1:7">
      <c r="A387" s="474"/>
      <c r="B387" s="546"/>
      <c r="C387" s="546"/>
      <c r="D387" s="546"/>
      <c r="E387" s="418"/>
      <c r="F387" s="418"/>
    </row>
    <row r="388" spans="1:7">
      <c r="A388" s="474" t="s">
        <v>654</v>
      </c>
      <c r="B388" s="615" t="s">
        <v>529</v>
      </c>
      <c r="C388" s="615"/>
      <c r="D388" s="546"/>
      <c r="E388" s="418"/>
      <c r="F388" s="418"/>
      <c r="G388" s="475">
        <f>G371</f>
        <v>0</v>
      </c>
    </row>
    <row r="389" spans="1:7" ht="15.6" thickBot="1">
      <c r="B389" s="477"/>
      <c r="C389" s="477"/>
      <c r="D389" s="477"/>
      <c r="E389" s="477"/>
      <c r="F389" s="477"/>
      <c r="G389" s="478"/>
    </row>
    <row r="390" spans="1:7" ht="15.3" thickTop="1">
      <c r="B390" s="418" t="s">
        <v>657</v>
      </c>
      <c r="E390" s="418"/>
      <c r="F390" s="418"/>
      <c r="G390" s="475">
        <f>SUM(G380:G388)</f>
        <v>1125</v>
      </c>
    </row>
    <row r="391" spans="1:7" ht="12.3">
      <c r="A391" s="419"/>
      <c r="B391" s="419"/>
      <c r="C391" s="419"/>
      <c r="D391" s="419"/>
      <c r="E391" s="445"/>
      <c r="F391" s="446"/>
      <c r="G391" s="446"/>
    </row>
    <row r="392" spans="1:7" ht="12.3">
      <c r="A392" s="419"/>
      <c r="B392" s="419"/>
      <c r="C392" s="419"/>
      <c r="D392" s="419"/>
      <c r="E392" s="445"/>
      <c r="F392" s="446"/>
      <c r="G392" s="446"/>
    </row>
    <row r="393" spans="1:7" ht="12.3">
      <c r="A393" s="419"/>
      <c r="B393" s="419"/>
      <c r="C393" s="419"/>
      <c r="D393" s="419"/>
      <c r="E393" s="445"/>
      <c r="F393" s="446"/>
      <c r="G393" s="446"/>
    </row>
    <row r="394" spans="1:7" ht="12.3">
      <c r="A394" s="419"/>
      <c r="B394" s="419"/>
      <c r="C394" s="419"/>
      <c r="D394" s="419"/>
      <c r="E394" s="445"/>
      <c r="F394" s="446"/>
      <c r="G394" s="446"/>
    </row>
    <row r="395" spans="1:7" ht="12.3">
      <c r="A395" s="419"/>
      <c r="B395" s="419"/>
      <c r="C395" s="419"/>
      <c r="D395" s="419"/>
      <c r="E395" s="445"/>
      <c r="F395" s="446"/>
      <c r="G395" s="446"/>
    </row>
    <row r="396" spans="1:7" ht="12.3">
      <c r="A396" s="419"/>
      <c r="B396" s="419"/>
      <c r="C396" s="419"/>
      <c r="D396" s="419"/>
      <c r="E396" s="445"/>
      <c r="F396" s="446"/>
      <c r="G396" s="446"/>
    </row>
    <row r="397" spans="1:7" ht="12.3">
      <c r="A397" s="419"/>
      <c r="B397" s="419"/>
      <c r="C397" s="419"/>
      <c r="D397" s="419"/>
      <c r="E397" s="445"/>
      <c r="F397" s="446"/>
      <c r="G397" s="446"/>
    </row>
    <row r="398" spans="1:7" ht="12.3">
      <c r="A398" s="419"/>
      <c r="B398" s="419"/>
      <c r="C398" s="419"/>
      <c r="D398" s="419"/>
      <c r="E398" s="445"/>
      <c r="F398" s="446"/>
      <c r="G398" s="446"/>
    </row>
    <row r="399" spans="1:7" ht="12.3">
      <c r="A399" s="419"/>
      <c r="B399" s="419"/>
      <c r="C399" s="419"/>
      <c r="D399" s="419"/>
      <c r="E399" s="445"/>
      <c r="F399" s="446"/>
      <c r="G399" s="446"/>
    </row>
    <row r="400" spans="1:7" ht="12.3">
      <c r="A400" s="419"/>
      <c r="B400" s="419"/>
      <c r="C400" s="419"/>
      <c r="D400" s="419"/>
      <c r="E400" s="445"/>
      <c r="F400" s="446"/>
      <c r="G400" s="446"/>
    </row>
    <row r="401" spans="1:7" ht="12.3">
      <c r="A401" s="419"/>
      <c r="B401" s="419"/>
      <c r="C401" s="419"/>
      <c r="D401" s="419"/>
      <c r="E401" s="445"/>
      <c r="F401" s="446"/>
      <c r="G401" s="446"/>
    </row>
    <row r="402" spans="1:7" ht="12.3">
      <c r="A402" s="419"/>
      <c r="B402" s="419"/>
      <c r="C402" s="419"/>
      <c r="D402" s="419"/>
      <c r="E402" s="445"/>
      <c r="F402" s="446"/>
      <c r="G402" s="446"/>
    </row>
    <row r="403" spans="1:7" ht="12.3">
      <c r="A403" s="419"/>
      <c r="B403" s="419"/>
      <c r="C403" s="419"/>
      <c r="D403" s="419"/>
      <c r="E403" s="445"/>
      <c r="F403" s="446"/>
      <c r="G403" s="446"/>
    </row>
    <row r="404" spans="1:7" ht="12.3">
      <c r="A404" s="419"/>
      <c r="B404" s="419"/>
      <c r="C404" s="419"/>
      <c r="D404" s="419"/>
      <c r="E404" s="445"/>
      <c r="F404" s="446"/>
      <c r="G404" s="446"/>
    </row>
    <row r="405" spans="1:7" ht="12.3">
      <c r="A405" s="419"/>
      <c r="B405" s="419"/>
      <c r="C405" s="419"/>
      <c r="D405" s="419"/>
      <c r="E405" s="445"/>
      <c r="F405" s="446"/>
      <c r="G405" s="446"/>
    </row>
    <row r="406" spans="1:7" ht="12.3">
      <c r="A406" s="419"/>
      <c r="B406" s="419"/>
      <c r="C406" s="419"/>
      <c r="D406" s="419"/>
      <c r="E406" s="445"/>
      <c r="F406" s="446"/>
      <c r="G406" s="446"/>
    </row>
    <row r="407" spans="1:7" ht="12.3">
      <c r="A407" s="419"/>
      <c r="B407" s="419"/>
      <c r="C407" s="419"/>
      <c r="D407" s="419"/>
      <c r="E407" s="445"/>
      <c r="F407" s="446"/>
      <c r="G407" s="446"/>
    </row>
    <row r="408" spans="1:7" ht="12.3">
      <c r="A408" s="419"/>
      <c r="B408" s="419"/>
      <c r="C408" s="419"/>
      <c r="D408" s="419"/>
      <c r="E408" s="445"/>
      <c r="F408" s="446"/>
      <c r="G408" s="446"/>
    </row>
    <row r="409" spans="1:7" ht="12.3">
      <c r="A409" s="419"/>
      <c r="B409" s="419"/>
      <c r="C409" s="419"/>
      <c r="D409" s="419"/>
      <c r="E409" s="445"/>
      <c r="F409" s="446"/>
      <c r="G409" s="446"/>
    </row>
    <row r="410" spans="1:7" ht="12.3">
      <c r="A410" s="419"/>
      <c r="B410" s="419"/>
      <c r="C410" s="419"/>
      <c r="D410" s="419"/>
      <c r="E410" s="445"/>
      <c r="F410" s="446"/>
      <c r="G410" s="446"/>
    </row>
    <row r="411" spans="1:7" ht="12.3">
      <c r="A411" s="419"/>
      <c r="B411" s="419"/>
      <c r="C411" s="419"/>
      <c r="D411" s="419"/>
      <c r="E411" s="445"/>
      <c r="F411" s="446"/>
      <c r="G411" s="446"/>
    </row>
    <row r="412" spans="1:7" ht="12.3">
      <c r="A412" s="419"/>
      <c r="B412" s="419"/>
      <c r="C412" s="419"/>
      <c r="D412" s="419"/>
      <c r="E412" s="445"/>
      <c r="F412" s="446"/>
      <c r="G412" s="446"/>
    </row>
    <row r="413" spans="1:7" ht="12.3">
      <c r="A413" s="419"/>
      <c r="B413" s="419"/>
      <c r="C413" s="419"/>
      <c r="D413" s="419"/>
      <c r="E413" s="445"/>
      <c r="F413" s="446"/>
      <c r="G413" s="446"/>
    </row>
    <row r="414" spans="1:7" ht="12.3">
      <c r="A414" s="419"/>
      <c r="B414" s="419"/>
      <c r="C414" s="419"/>
      <c r="D414" s="419"/>
      <c r="E414" s="445"/>
      <c r="F414" s="446"/>
      <c r="G414" s="446"/>
    </row>
    <row r="415" spans="1:7" ht="12.3">
      <c r="A415" s="419"/>
      <c r="B415" s="419"/>
      <c r="C415" s="419"/>
      <c r="D415" s="419"/>
      <c r="E415" s="445"/>
      <c r="F415" s="446"/>
      <c r="G415" s="446"/>
    </row>
    <row r="416" spans="1:7" ht="12.3">
      <c r="A416" s="419"/>
      <c r="B416" s="419"/>
      <c r="C416" s="419"/>
      <c r="D416" s="419"/>
      <c r="E416" s="445"/>
      <c r="F416" s="446"/>
      <c r="G416" s="446"/>
    </row>
    <row r="417" spans="1:7" ht="12.3">
      <c r="A417" s="419"/>
      <c r="B417" s="419"/>
      <c r="C417" s="419"/>
      <c r="D417" s="419"/>
      <c r="E417" s="445"/>
      <c r="F417" s="446"/>
      <c r="G417" s="446"/>
    </row>
    <row r="418" spans="1:7" ht="12.3">
      <c r="A418" s="419"/>
      <c r="B418" s="419"/>
      <c r="C418" s="419"/>
      <c r="D418" s="419"/>
      <c r="E418" s="445"/>
      <c r="F418" s="446"/>
      <c r="G418" s="446"/>
    </row>
    <row r="419" spans="1:7" ht="12.3">
      <c r="A419" s="419"/>
      <c r="B419" s="419"/>
      <c r="C419" s="419"/>
      <c r="D419" s="419"/>
      <c r="E419" s="445"/>
      <c r="F419" s="446"/>
      <c r="G419" s="446"/>
    </row>
    <row r="420" spans="1:7" ht="12.3">
      <c r="A420" s="419"/>
      <c r="B420" s="419"/>
      <c r="C420" s="419"/>
      <c r="D420" s="419"/>
      <c r="E420" s="445"/>
      <c r="F420" s="446"/>
      <c r="G420" s="446"/>
    </row>
    <row r="421" spans="1:7" ht="12.3">
      <c r="A421" s="419"/>
      <c r="B421" s="419"/>
      <c r="C421" s="419"/>
      <c r="D421" s="419"/>
      <c r="E421" s="445"/>
      <c r="F421" s="446"/>
      <c r="G421" s="446"/>
    </row>
    <row r="422" spans="1:7" ht="12.3">
      <c r="A422" s="419"/>
      <c r="B422" s="419"/>
      <c r="C422" s="419"/>
      <c r="D422" s="419"/>
      <c r="E422" s="445"/>
      <c r="F422" s="446"/>
      <c r="G422" s="446"/>
    </row>
    <row r="423" spans="1:7" ht="12.3">
      <c r="A423" s="419"/>
      <c r="B423" s="419"/>
      <c r="C423" s="419"/>
      <c r="D423" s="419"/>
      <c r="E423" s="445"/>
      <c r="F423" s="446"/>
      <c r="G423" s="446"/>
    </row>
    <row r="424" spans="1:7" ht="12.3">
      <c r="A424" s="419"/>
      <c r="B424" s="419"/>
      <c r="C424" s="419"/>
      <c r="D424" s="419"/>
      <c r="E424" s="445"/>
      <c r="F424" s="446"/>
      <c r="G424" s="446"/>
    </row>
    <row r="425" spans="1:7" ht="12.3">
      <c r="A425" s="419"/>
      <c r="B425" s="419"/>
      <c r="C425" s="419"/>
      <c r="D425" s="419"/>
      <c r="E425" s="445"/>
      <c r="F425" s="446"/>
      <c r="G425" s="446"/>
    </row>
    <row r="426" spans="1:7" ht="12.3">
      <c r="A426" s="419"/>
      <c r="B426" s="419"/>
      <c r="C426" s="419"/>
      <c r="D426" s="419"/>
      <c r="E426" s="445"/>
      <c r="F426" s="446"/>
      <c r="G426" s="446"/>
    </row>
    <row r="427" spans="1:7" ht="12.3">
      <c r="A427" s="419"/>
      <c r="B427" s="419"/>
      <c r="C427" s="419"/>
      <c r="D427" s="419"/>
      <c r="E427" s="445"/>
      <c r="F427" s="446"/>
      <c r="G427" s="446"/>
    </row>
    <row r="428" spans="1:7" ht="12.3">
      <c r="A428" s="419"/>
      <c r="B428" s="419"/>
      <c r="C428" s="419"/>
      <c r="D428" s="419"/>
      <c r="E428" s="445"/>
      <c r="F428" s="446"/>
      <c r="G428" s="446"/>
    </row>
    <row r="429" spans="1:7" ht="12.3">
      <c r="A429" s="419"/>
      <c r="B429" s="419"/>
      <c r="C429" s="419"/>
      <c r="D429" s="419"/>
      <c r="E429" s="445"/>
      <c r="F429" s="446"/>
      <c r="G429" s="446"/>
    </row>
    <row r="430" spans="1:7" ht="12.3">
      <c r="A430" s="419"/>
      <c r="B430" s="419"/>
      <c r="C430" s="419"/>
      <c r="D430" s="419"/>
      <c r="E430" s="445"/>
      <c r="F430" s="446"/>
      <c r="G430" s="446"/>
    </row>
    <row r="431" spans="1:7" ht="12.3">
      <c r="A431" s="419"/>
      <c r="B431" s="419"/>
      <c r="C431" s="419"/>
      <c r="D431" s="419"/>
      <c r="E431" s="445"/>
      <c r="F431" s="446"/>
      <c r="G431" s="446"/>
    </row>
    <row r="432" spans="1:7" ht="12.3">
      <c r="A432" s="419"/>
      <c r="B432" s="419"/>
      <c r="C432" s="419"/>
      <c r="D432" s="419"/>
      <c r="E432" s="445"/>
      <c r="F432" s="446"/>
      <c r="G432" s="446"/>
    </row>
    <row r="433" spans="1:7" ht="12.3">
      <c r="A433" s="419"/>
      <c r="B433" s="419"/>
      <c r="C433" s="419"/>
      <c r="D433" s="419"/>
      <c r="E433" s="445"/>
      <c r="F433" s="446"/>
      <c r="G433" s="446"/>
    </row>
    <row r="434" spans="1:7" ht="12.3">
      <c r="A434" s="419"/>
      <c r="B434" s="419"/>
      <c r="C434" s="419"/>
      <c r="D434" s="419"/>
      <c r="E434" s="445"/>
      <c r="F434" s="446"/>
      <c r="G434" s="446"/>
    </row>
    <row r="435" spans="1:7" ht="12.3">
      <c r="A435" s="419"/>
      <c r="B435" s="419"/>
      <c r="C435" s="419"/>
      <c r="D435" s="419"/>
      <c r="E435" s="445"/>
      <c r="F435" s="446"/>
      <c r="G435" s="446"/>
    </row>
    <row r="436" spans="1:7" ht="12.3">
      <c r="A436" s="419"/>
      <c r="B436" s="419"/>
      <c r="C436" s="419"/>
      <c r="D436" s="419"/>
      <c r="E436" s="445"/>
      <c r="F436" s="446"/>
      <c r="G436" s="446"/>
    </row>
    <row r="437" spans="1:7" ht="12.3">
      <c r="A437" s="419"/>
      <c r="B437" s="419"/>
      <c r="C437" s="419"/>
      <c r="D437" s="419"/>
      <c r="E437" s="445"/>
      <c r="F437" s="446"/>
      <c r="G437" s="446"/>
    </row>
    <row r="438" spans="1:7" ht="12.3">
      <c r="A438" s="419"/>
      <c r="B438" s="419"/>
      <c r="C438" s="419"/>
      <c r="D438" s="419"/>
      <c r="E438" s="445"/>
      <c r="F438" s="446"/>
      <c r="G438" s="446"/>
    </row>
    <row r="439" spans="1:7" ht="12.3">
      <c r="A439" s="419"/>
      <c r="B439" s="419"/>
      <c r="C439" s="419"/>
      <c r="D439" s="419"/>
      <c r="E439" s="445"/>
      <c r="F439" s="446"/>
      <c r="G439" s="446"/>
    </row>
    <row r="440" spans="1:7" ht="12.3">
      <c r="A440" s="419"/>
      <c r="B440" s="419"/>
      <c r="C440" s="419"/>
      <c r="D440" s="419"/>
      <c r="E440" s="445"/>
      <c r="F440" s="446"/>
      <c r="G440" s="446"/>
    </row>
    <row r="441" spans="1:7" ht="12.3">
      <c r="A441" s="419"/>
      <c r="B441" s="419"/>
      <c r="C441" s="419"/>
      <c r="D441" s="419"/>
      <c r="E441" s="445"/>
      <c r="F441" s="446"/>
      <c r="G441" s="446"/>
    </row>
    <row r="442" spans="1:7" ht="12.3">
      <c r="A442" s="419"/>
      <c r="B442" s="419"/>
      <c r="C442" s="419"/>
      <c r="D442" s="419"/>
      <c r="E442" s="445"/>
      <c r="F442" s="446"/>
      <c r="G442" s="446"/>
    </row>
    <row r="443" spans="1:7" ht="12.3">
      <c r="A443" s="419"/>
      <c r="B443" s="419"/>
      <c r="C443" s="419"/>
      <c r="D443" s="419"/>
      <c r="E443" s="445"/>
      <c r="F443" s="446"/>
      <c r="G443" s="446"/>
    </row>
    <row r="444" spans="1:7" ht="12.3">
      <c r="A444" s="419"/>
      <c r="B444" s="419"/>
      <c r="C444" s="419"/>
      <c r="D444" s="419"/>
      <c r="E444" s="445"/>
      <c r="F444" s="446"/>
      <c r="G444" s="446"/>
    </row>
    <row r="445" spans="1:7" ht="12.3">
      <c r="A445" s="419"/>
      <c r="B445" s="419"/>
      <c r="C445" s="419"/>
      <c r="D445" s="419"/>
      <c r="E445" s="445"/>
      <c r="F445" s="446"/>
      <c r="G445" s="446"/>
    </row>
    <row r="446" spans="1:7" ht="12.3">
      <c r="A446" s="419"/>
      <c r="B446" s="419"/>
      <c r="C446" s="419"/>
      <c r="D446" s="419"/>
      <c r="E446" s="445"/>
      <c r="F446" s="446"/>
      <c r="G446" s="446"/>
    </row>
    <row r="447" spans="1:7" ht="12.3">
      <c r="A447" s="419"/>
      <c r="B447" s="419"/>
      <c r="C447" s="419"/>
      <c r="D447" s="419"/>
      <c r="E447" s="445"/>
      <c r="F447" s="446"/>
      <c r="G447" s="446"/>
    </row>
    <row r="448" spans="1:7" ht="12.3">
      <c r="A448" s="419"/>
      <c r="B448" s="419"/>
      <c r="C448" s="419"/>
      <c r="D448" s="419"/>
      <c r="E448" s="445"/>
      <c r="F448" s="446"/>
      <c r="G448" s="446"/>
    </row>
    <row r="449" spans="1:7" ht="12.3">
      <c r="A449" s="419"/>
      <c r="B449" s="419"/>
      <c r="C449" s="419"/>
      <c r="D449" s="419"/>
      <c r="E449" s="445"/>
      <c r="F449" s="446"/>
      <c r="G449" s="446"/>
    </row>
    <row r="450" spans="1:7" ht="12.3">
      <c r="A450" s="419"/>
      <c r="B450" s="419"/>
      <c r="C450" s="419"/>
      <c r="D450" s="419"/>
      <c r="E450" s="445"/>
      <c r="F450" s="446"/>
      <c r="G450" s="446"/>
    </row>
    <row r="451" spans="1:7" ht="12.3">
      <c r="A451" s="419"/>
      <c r="B451" s="419"/>
      <c r="C451" s="419"/>
      <c r="D451" s="419"/>
      <c r="E451" s="445"/>
      <c r="F451" s="446"/>
      <c r="G451" s="446"/>
    </row>
    <row r="452" spans="1:7" ht="12.3">
      <c r="A452" s="419"/>
      <c r="B452" s="419"/>
      <c r="C452" s="419"/>
      <c r="D452" s="419"/>
      <c r="E452" s="445"/>
      <c r="F452" s="446"/>
      <c r="G452" s="446"/>
    </row>
    <row r="453" spans="1:7" ht="12.3">
      <c r="A453" s="419"/>
      <c r="B453" s="419"/>
      <c r="C453" s="419"/>
      <c r="D453" s="419"/>
      <c r="E453" s="445"/>
      <c r="F453" s="446"/>
      <c r="G453" s="446"/>
    </row>
    <row r="454" spans="1:7" ht="12.3">
      <c r="A454" s="419"/>
      <c r="B454" s="419"/>
      <c r="C454" s="419"/>
      <c r="D454" s="419"/>
      <c r="E454" s="445"/>
      <c r="F454" s="446"/>
      <c r="G454" s="446"/>
    </row>
    <row r="455" spans="1:7" ht="12.3">
      <c r="A455" s="419"/>
      <c r="B455" s="419"/>
      <c r="C455" s="419"/>
      <c r="D455" s="419"/>
      <c r="E455" s="445"/>
      <c r="F455" s="446"/>
      <c r="G455" s="446"/>
    </row>
    <row r="456" spans="1:7" ht="12.3">
      <c r="A456" s="419"/>
      <c r="B456" s="419"/>
      <c r="C456" s="419"/>
      <c r="D456" s="419"/>
      <c r="E456" s="445"/>
      <c r="F456" s="446"/>
      <c r="G456" s="446"/>
    </row>
    <row r="457" spans="1:7" ht="12.3">
      <c r="A457" s="419"/>
      <c r="B457" s="419"/>
      <c r="C457" s="419"/>
      <c r="D457" s="419"/>
      <c r="E457" s="445"/>
      <c r="F457" s="446"/>
      <c r="G457" s="446"/>
    </row>
    <row r="458" spans="1:7" ht="12.3">
      <c r="A458" s="419"/>
      <c r="B458" s="419"/>
      <c r="C458" s="419"/>
      <c r="D458" s="419"/>
      <c r="E458" s="445"/>
      <c r="F458" s="446"/>
      <c r="G458" s="446"/>
    </row>
    <row r="459" spans="1:7" ht="12.3">
      <c r="A459" s="419"/>
      <c r="B459" s="419"/>
      <c r="C459" s="419"/>
      <c r="D459" s="419"/>
      <c r="E459" s="445"/>
      <c r="F459" s="446"/>
      <c r="G459" s="446"/>
    </row>
    <row r="460" spans="1:7" ht="12.3">
      <c r="A460" s="419"/>
      <c r="B460" s="419"/>
      <c r="C460" s="419"/>
      <c r="D460" s="419"/>
      <c r="E460" s="445"/>
      <c r="F460" s="446"/>
      <c r="G460" s="446"/>
    </row>
    <row r="461" spans="1:7" ht="12.3">
      <c r="A461" s="419"/>
      <c r="B461" s="419"/>
      <c r="C461" s="419"/>
      <c r="D461" s="419"/>
      <c r="E461" s="445"/>
      <c r="F461" s="446"/>
      <c r="G461" s="446"/>
    </row>
    <row r="462" spans="1:7" ht="12.3">
      <c r="A462" s="419"/>
      <c r="B462" s="419"/>
      <c r="C462" s="419"/>
      <c r="D462" s="419"/>
      <c r="E462" s="445"/>
      <c r="F462" s="446"/>
      <c r="G462" s="446"/>
    </row>
    <row r="463" spans="1:7" ht="12.3">
      <c r="A463" s="419"/>
      <c r="B463" s="419"/>
      <c r="C463" s="419"/>
      <c r="D463" s="419"/>
      <c r="E463" s="445"/>
      <c r="F463" s="446"/>
      <c r="G463" s="446"/>
    </row>
    <row r="464" spans="1:7" ht="12.3">
      <c r="A464" s="419"/>
      <c r="B464" s="419"/>
      <c r="C464" s="419"/>
      <c r="D464" s="419"/>
      <c r="E464" s="445"/>
      <c r="F464" s="446"/>
      <c r="G464" s="446"/>
    </row>
    <row r="465" spans="1:7" ht="12.3">
      <c r="A465" s="419"/>
      <c r="B465" s="419"/>
      <c r="C465" s="419"/>
      <c r="D465" s="419"/>
      <c r="E465" s="445"/>
      <c r="F465" s="446"/>
      <c r="G465" s="446"/>
    </row>
    <row r="466" spans="1:7" ht="12.3">
      <c r="A466" s="419"/>
      <c r="B466" s="419"/>
      <c r="C466" s="419"/>
      <c r="D466" s="419"/>
      <c r="E466" s="445"/>
      <c r="F466" s="446"/>
      <c r="G466" s="446"/>
    </row>
    <row r="467" spans="1:7" ht="12.3">
      <c r="A467" s="419"/>
      <c r="B467" s="419"/>
      <c r="C467" s="419"/>
      <c r="D467" s="419"/>
      <c r="E467" s="445"/>
      <c r="F467" s="446"/>
      <c r="G467" s="446"/>
    </row>
    <row r="468" spans="1:7" ht="12.3">
      <c r="A468" s="419"/>
      <c r="B468" s="419"/>
      <c r="C468" s="419"/>
      <c r="D468" s="419"/>
      <c r="E468" s="445"/>
      <c r="F468" s="446"/>
      <c r="G468" s="446"/>
    </row>
    <row r="469" spans="1:7" ht="12.3">
      <c r="A469" s="419"/>
      <c r="B469" s="419"/>
      <c r="C469" s="419"/>
      <c r="D469" s="419"/>
      <c r="E469" s="445"/>
      <c r="F469" s="446"/>
      <c r="G469" s="446"/>
    </row>
    <row r="470" spans="1:7" ht="12.3">
      <c r="A470" s="419"/>
      <c r="B470" s="419"/>
      <c r="C470" s="419"/>
      <c r="D470" s="419"/>
      <c r="E470" s="445"/>
      <c r="F470" s="446"/>
      <c r="G470" s="446"/>
    </row>
    <row r="471" spans="1:7" ht="12.3">
      <c r="A471" s="419"/>
      <c r="B471" s="419"/>
      <c r="C471" s="419"/>
      <c r="D471" s="419"/>
      <c r="E471" s="445"/>
      <c r="F471" s="446"/>
      <c r="G471" s="446"/>
    </row>
    <row r="472" spans="1:7" ht="12.3">
      <c r="A472" s="419"/>
      <c r="B472" s="419"/>
      <c r="C472" s="419"/>
      <c r="D472" s="419"/>
      <c r="E472" s="445"/>
      <c r="F472" s="446"/>
      <c r="G472" s="446"/>
    </row>
    <row r="473" spans="1:7" ht="12.3">
      <c r="A473" s="419"/>
      <c r="B473" s="419"/>
      <c r="C473" s="419"/>
      <c r="D473" s="419"/>
      <c r="E473" s="445"/>
      <c r="F473" s="446"/>
      <c r="G473" s="446"/>
    </row>
    <row r="474" spans="1:7" ht="12.3">
      <c r="A474" s="419"/>
      <c r="B474" s="419"/>
      <c r="C474" s="419"/>
      <c r="D474" s="419"/>
      <c r="E474" s="445"/>
      <c r="F474" s="446"/>
      <c r="G474" s="446"/>
    </row>
    <row r="475" spans="1:7" ht="12.3">
      <c r="A475" s="419"/>
      <c r="B475" s="419"/>
      <c r="C475" s="419"/>
      <c r="D475" s="419"/>
      <c r="E475" s="445"/>
      <c r="F475" s="446"/>
      <c r="G475" s="446"/>
    </row>
    <row r="476" spans="1:7" ht="12.3">
      <c r="A476" s="419"/>
      <c r="B476" s="419"/>
      <c r="C476" s="419"/>
      <c r="D476" s="419"/>
      <c r="E476" s="445"/>
      <c r="F476" s="446"/>
      <c r="G476" s="446"/>
    </row>
    <row r="477" spans="1:7" ht="12.3">
      <c r="A477" s="419"/>
      <c r="B477" s="419"/>
      <c r="C477" s="419"/>
      <c r="D477" s="419"/>
      <c r="E477" s="445"/>
      <c r="F477" s="446"/>
      <c r="G477" s="446"/>
    </row>
    <row r="478" spans="1:7" ht="12.3">
      <c r="A478" s="419"/>
      <c r="B478" s="419"/>
      <c r="C478" s="419"/>
      <c r="D478" s="419"/>
      <c r="E478" s="445"/>
      <c r="F478" s="446"/>
      <c r="G478" s="446"/>
    </row>
    <row r="479" spans="1:7" ht="12.3">
      <c r="A479" s="419"/>
      <c r="B479" s="419"/>
      <c r="C479" s="419"/>
      <c r="D479" s="419"/>
      <c r="E479" s="445"/>
      <c r="F479" s="446"/>
      <c r="G479" s="446"/>
    </row>
    <row r="480" spans="1:7" ht="12.3">
      <c r="A480" s="419"/>
      <c r="B480" s="419"/>
      <c r="C480" s="419"/>
      <c r="D480" s="419"/>
      <c r="E480" s="445"/>
      <c r="F480" s="446"/>
      <c r="G480" s="446"/>
    </row>
    <row r="481" spans="1:7" ht="12.3">
      <c r="A481" s="419"/>
      <c r="B481" s="419"/>
      <c r="C481" s="419"/>
      <c r="D481" s="419"/>
      <c r="E481" s="445"/>
      <c r="F481" s="446"/>
      <c r="G481" s="446"/>
    </row>
    <row r="482" spans="1:7" ht="12.3">
      <c r="A482" s="419"/>
      <c r="B482" s="419"/>
      <c r="C482" s="419"/>
      <c r="D482" s="419"/>
      <c r="E482" s="445"/>
      <c r="F482" s="446"/>
      <c r="G482" s="446"/>
    </row>
    <row r="483" spans="1:7" ht="12.3">
      <c r="A483" s="419"/>
      <c r="B483" s="419"/>
      <c r="C483" s="419"/>
      <c r="D483" s="419"/>
      <c r="E483" s="445"/>
      <c r="F483" s="446"/>
      <c r="G483" s="446"/>
    </row>
    <row r="484" spans="1:7" ht="12.3">
      <c r="A484" s="419"/>
      <c r="B484" s="419"/>
      <c r="C484" s="419"/>
      <c r="D484" s="419"/>
      <c r="E484" s="445"/>
      <c r="F484" s="446"/>
      <c r="G484" s="446"/>
    </row>
    <row r="485" spans="1:7" ht="12.3">
      <c r="A485" s="419"/>
      <c r="B485" s="419"/>
      <c r="C485" s="419"/>
      <c r="D485" s="419"/>
      <c r="E485" s="445"/>
      <c r="F485" s="446"/>
      <c r="G485" s="446"/>
    </row>
    <row r="486" spans="1:7" ht="12.3">
      <c r="A486" s="419"/>
      <c r="B486" s="419"/>
      <c r="C486" s="419"/>
      <c r="D486" s="419"/>
      <c r="E486" s="445"/>
      <c r="F486" s="446"/>
      <c r="G486" s="446"/>
    </row>
    <row r="487" spans="1:7" ht="12.3">
      <c r="A487" s="419"/>
      <c r="B487" s="419"/>
      <c r="C487" s="419"/>
      <c r="D487" s="419"/>
      <c r="E487" s="445"/>
      <c r="F487" s="446"/>
      <c r="G487" s="446"/>
    </row>
    <row r="488" spans="1:7" ht="12.3">
      <c r="A488" s="419"/>
      <c r="B488" s="419"/>
      <c r="C488" s="419"/>
      <c r="D488" s="419"/>
      <c r="E488" s="445"/>
      <c r="F488" s="446"/>
      <c r="G488" s="446"/>
    </row>
    <row r="489" spans="1:7" ht="12.3">
      <c r="A489" s="419"/>
      <c r="B489" s="419"/>
      <c r="C489" s="419"/>
      <c r="D489" s="419"/>
      <c r="E489" s="445"/>
      <c r="F489" s="446"/>
      <c r="G489" s="446"/>
    </row>
    <row r="490" spans="1:7" ht="12.3">
      <c r="A490" s="419"/>
      <c r="B490" s="419"/>
      <c r="C490" s="419"/>
      <c r="D490" s="419"/>
      <c r="E490" s="445"/>
      <c r="F490" s="446"/>
      <c r="G490" s="446"/>
    </row>
    <row r="491" spans="1:7" ht="12.3">
      <c r="A491" s="419"/>
      <c r="B491" s="419"/>
      <c r="C491" s="419"/>
      <c r="D491" s="419"/>
      <c r="E491" s="445"/>
      <c r="F491" s="446"/>
      <c r="G491" s="446"/>
    </row>
    <row r="492" spans="1:7" ht="12.3">
      <c r="A492" s="419"/>
      <c r="B492" s="419"/>
      <c r="C492" s="419"/>
      <c r="D492" s="419"/>
      <c r="E492" s="445"/>
      <c r="F492" s="446"/>
      <c r="G492" s="446"/>
    </row>
    <row r="493" spans="1:7" ht="12.3">
      <c r="A493" s="419"/>
      <c r="B493" s="419"/>
      <c r="C493" s="419"/>
      <c r="D493" s="419"/>
      <c r="E493" s="445"/>
      <c r="F493" s="446"/>
      <c r="G493" s="446"/>
    </row>
    <row r="494" spans="1:7" ht="12.3">
      <c r="A494" s="419"/>
      <c r="B494" s="419"/>
      <c r="C494" s="419"/>
      <c r="D494" s="419"/>
      <c r="E494" s="445"/>
      <c r="F494" s="446"/>
      <c r="G494" s="446"/>
    </row>
  </sheetData>
  <sheetProtection algorithmName="SHA-512" hashValue="5y0fJw8r9K4rEmoOCfnf11SR9NTdz7UDnqLhALeQHg3c/2F8SAqCJqUBpCDuDAZrazFprrwzHJfvc4TThxuLiw==" saltValue="HgGfwb1UQjST8Xun+36ppQ==" spinCount="100000" sheet="1"/>
  <mergeCells count="95">
    <mergeCell ref="B17:C17"/>
    <mergeCell ref="E17:F17"/>
    <mergeCell ref="C2:F5"/>
    <mergeCell ref="B13:C13"/>
    <mergeCell ref="E13:F13"/>
    <mergeCell ref="B15:C15"/>
    <mergeCell ref="E15:F15"/>
    <mergeCell ref="B81:C83"/>
    <mergeCell ref="B21:F23"/>
    <mergeCell ref="B25:F25"/>
    <mergeCell ref="B26:F26"/>
    <mergeCell ref="B27:F27"/>
    <mergeCell ref="B46:C46"/>
    <mergeCell ref="B48:C48"/>
    <mergeCell ref="B56:C56"/>
    <mergeCell ref="B61:C62"/>
    <mergeCell ref="B68:C68"/>
    <mergeCell ref="B72:C72"/>
    <mergeCell ref="B77:C78"/>
    <mergeCell ref="B135:C135"/>
    <mergeCell ref="B86:C88"/>
    <mergeCell ref="B91:C94"/>
    <mergeCell ref="B97:C99"/>
    <mergeCell ref="B102:C103"/>
    <mergeCell ref="B106:C106"/>
    <mergeCell ref="B109:C109"/>
    <mergeCell ref="B112:C112"/>
    <mergeCell ref="B116:C116"/>
    <mergeCell ref="B120:D120"/>
    <mergeCell ref="B125:C126"/>
    <mergeCell ref="B129:C132"/>
    <mergeCell ref="B182:C182"/>
    <mergeCell ref="B141:C142"/>
    <mergeCell ref="B145:C147"/>
    <mergeCell ref="B150:C150"/>
    <mergeCell ref="B155:C155"/>
    <mergeCell ref="B159:C159"/>
    <mergeCell ref="B161:C161"/>
    <mergeCell ref="B164:C164"/>
    <mergeCell ref="B165:C165"/>
    <mergeCell ref="B172:F172"/>
    <mergeCell ref="A176:G176"/>
    <mergeCell ref="B180:C180"/>
    <mergeCell ref="B234:C234"/>
    <mergeCell ref="B184:F184"/>
    <mergeCell ref="B192:C192"/>
    <mergeCell ref="B194:C194"/>
    <mergeCell ref="B202:C202"/>
    <mergeCell ref="B205:C205"/>
    <mergeCell ref="B209:C209"/>
    <mergeCell ref="B213:C213"/>
    <mergeCell ref="B219:C219"/>
    <mergeCell ref="B222:C222"/>
    <mergeCell ref="B228:C230"/>
    <mergeCell ref="B231:C231"/>
    <mergeCell ref="B270:C270"/>
    <mergeCell ref="B235:C235"/>
    <mergeCell ref="B238:C238"/>
    <mergeCell ref="B241:C241"/>
    <mergeCell ref="B242:C242"/>
    <mergeCell ref="B245:C245"/>
    <mergeCell ref="B248:C248"/>
    <mergeCell ref="B251:C251"/>
    <mergeCell ref="B254:C254"/>
    <mergeCell ref="B257:C257"/>
    <mergeCell ref="B260:C260"/>
    <mergeCell ref="B263:C263"/>
    <mergeCell ref="B320:C320"/>
    <mergeCell ref="B274:C274"/>
    <mergeCell ref="B281:C282"/>
    <mergeCell ref="B286:C286"/>
    <mergeCell ref="B289:C289"/>
    <mergeCell ref="B292:C292"/>
    <mergeCell ref="B295:C295"/>
    <mergeCell ref="B299:C300"/>
    <mergeCell ref="B303:C303"/>
    <mergeCell ref="B306:C306"/>
    <mergeCell ref="B309:C309"/>
    <mergeCell ref="B314:C314"/>
    <mergeCell ref="B321:C321"/>
    <mergeCell ref="B323:C323"/>
    <mergeCell ref="B324:C324"/>
    <mergeCell ref="B325:C325"/>
    <mergeCell ref="B332:C332"/>
    <mergeCell ref="B335:C335"/>
    <mergeCell ref="B340:C340"/>
    <mergeCell ref="B343:C343"/>
    <mergeCell ref="B347:E347"/>
    <mergeCell ref="B353:C353"/>
    <mergeCell ref="B388:C388"/>
    <mergeCell ref="B365:C365"/>
    <mergeCell ref="A376:G376"/>
    <mergeCell ref="B380:C380"/>
    <mergeCell ref="B382:C382"/>
    <mergeCell ref="B384:D384"/>
  </mergeCells>
  <pageMargins left="0.98425196850393704" right="0.98425196850393704" top="0.78740157480314965" bottom="0.98425196850393704" header="0.39370078740157483" footer="0.39370078740157483"/>
  <pageSetup paperSize="9" scale="83" firstPageNumber="0" orientation="portrait" horizontalDpi="300" verticalDpi="300" r:id="rId1"/>
  <headerFooter>
    <oddHeader>&amp;L&amp;10Rekonstrukcija odseka ceste R2-421/2506 Ručetna vas - Jugorje, od km 5,600 do km 6,650</oddHeader>
    <oddFooter>&amp;C&amp;A&amp;RStran &amp;P/&amp;N</oddFooter>
  </headerFooter>
  <rowBreaks count="3" manualBreakCount="3">
    <brk id="43" max="6" man="1"/>
    <brk id="190" max="6" man="1"/>
    <brk id="272" max="6"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Delovni listi</vt:lpstr>
      </vt:variant>
      <vt:variant>
        <vt:i4>6</vt:i4>
      </vt:variant>
      <vt:variant>
        <vt:lpstr>Imenovani obsegi</vt:lpstr>
      </vt:variant>
      <vt:variant>
        <vt:i4>6</vt:i4>
      </vt:variant>
    </vt:vector>
  </HeadingPairs>
  <TitlesOfParts>
    <vt:vector size="12" baseType="lpstr">
      <vt:lpstr>Rekapitulacija</vt:lpstr>
      <vt:lpstr>Cesta</vt:lpstr>
      <vt:lpstr>AP</vt:lpstr>
      <vt:lpstr>Hodnik za pešce</vt:lpstr>
      <vt:lpstr>CR P-1_2019</vt:lpstr>
      <vt:lpstr>CR P-5_2011</vt:lpstr>
      <vt:lpstr>'CR P-1_2019'!OLE_LINK13</vt:lpstr>
      <vt:lpstr>'CR P-1_2019'!OLE_LINK41</vt:lpstr>
      <vt:lpstr>AP!Področje_tiskanja</vt:lpstr>
      <vt:lpstr>'CR P-1_2019'!Področje_tiskanja</vt:lpstr>
      <vt:lpstr>'CR P-5_2011'!Področje_tiskanja</vt:lpstr>
      <vt:lpstr>'CR P-1_2019'!Tiskanje_naslovov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Tajo</dc:creator>
  <cp:lastModifiedBy>Mitja</cp:lastModifiedBy>
  <cp:lastPrinted>2021-02-21T18:41:39Z</cp:lastPrinted>
  <dcterms:created xsi:type="dcterms:W3CDTF">2016-02-26T10:13:35Z</dcterms:created>
  <dcterms:modified xsi:type="dcterms:W3CDTF">2021-04-06T10:18:58Z</dcterms:modified>
</cp:coreProperties>
</file>